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D:\Libraries\OneDrive - ITRS d.o.o\TURIZAM-2018\01 Dobiveni\Šted-invest (Ad Turres Crikvenica)\Nabave\Izvodjenje\"/>
    </mc:Choice>
  </mc:AlternateContent>
  <xr:revisionPtr revIDLastSave="12" documentId="13_ncr:4000b_{49E14BCD-E814-420F-BC58-7195AD02E539}" xr6:coauthVersionLast="43" xr6:coauthVersionMax="43" xr10:uidLastSave="{518F9B9F-0065-4D17-B9ED-35BD2278BEAD}"/>
  <bookViews>
    <workbookView xWindow="19080" yWindow="-120" windowWidth="29040" windowHeight="15840" tabRatio="945" xr2:uid="{00000000-000D-0000-FFFF-FFFF00000000}"/>
  </bookViews>
  <sheets>
    <sheet name="naslovnica X" sheetId="1" r:id="rId1"/>
    <sheet name="UKUPNA REKAPITULACIJA" sheetId="2" r:id="rId2"/>
    <sheet name="rekapitulacija" sheetId="3" r:id="rId3"/>
    <sheet name="SKELA I PRIPREMNI" sheetId="4" r:id="rId4"/>
    <sheet name="RUŠENJA" sheetId="5" r:id="rId5"/>
    <sheet name="FASADERSKI" sheetId="6" r:id="rId6"/>
    <sheet name="RADOVI NA RAVNOM KROVU" sheetId="7" r:id="rId7"/>
    <sheet name="STOLARSKI" sheetId="8" r:id="rId8"/>
    <sheet name="LIMARSKI" sheetId="9" r:id="rId9"/>
    <sheet name="ČELIČNA KONSTRUKCIJA" sheetId="10" r:id="rId10"/>
  </sheets>
  <definedNames>
    <definedName name="a" localSheetId="9">'ČELIČNA KONSTRUKCIJA'!$A$1:$I$16</definedName>
    <definedName name="a" localSheetId="5">FASADERSKI!$A$1:$I$109</definedName>
    <definedName name="a" localSheetId="8">LIMARSKI!$A$1:$I$21</definedName>
    <definedName name="a" localSheetId="0">'naslovnica X'!$A$1:$F$50</definedName>
    <definedName name="a" localSheetId="6">'RADOVI NA RAVNOM KROVU'!$A$1:$I$54</definedName>
    <definedName name="a" localSheetId="2">rekapitulacija!$A$1:$F$37</definedName>
    <definedName name="a" localSheetId="4">RUŠENJA!$A$1:$J$40</definedName>
    <definedName name="a" localSheetId="3">'SKELA I PRIPREMNI'!$A$1:$N$20</definedName>
    <definedName name="a" localSheetId="7">STOLARSKI!$A$1:$I$34</definedName>
    <definedName name="a" localSheetId="1">'UKUPNA REKAPITULACIJA'!$A$1:$F$46</definedName>
    <definedName name="_xlnm.Print_Area" localSheetId="9">'ČELIČNA KONSTRUKCIJA'!$B$1:$H$16</definedName>
    <definedName name="_xlnm.Print_Area" localSheetId="5">FASADERSKI!$B$1:$H$109</definedName>
    <definedName name="_xlnm.Print_Area" localSheetId="8">LIMARSKI!$B$1:$H$21</definedName>
    <definedName name="_xlnm.Print_Area" localSheetId="0">'naslovnica X'!$A$1:$F$50</definedName>
    <definedName name="_xlnm.Print_Area" localSheetId="6">'RADOVI NA RAVNOM KROVU'!$B$1:$H$54</definedName>
    <definedName name="_xlnm.Print_Area" localSheetId="2">rekapitulacija!$A$1:$F$37</definedName>
    <definedName name="_xlnm.Print_Area" localSheetId="4">RUŠENJA!$B$1:$H$40</definedName>
    <definedName name="_xlnm.Print_Area" localSheetId="3">'SKELA I PRIPREMNI'!$B$1:$H$20</definedName>
    <definedName name="_xlnm.Print_Area" localSheetId="7">STOLARSKI!$B$1:$H$34</definedName>
    <definedName name="_xlnm.Print_Area" localSheetId="1">'UKUPNA REKAPITULACIJA'!$A$1:$F$46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8" l="1"/>
  <c r="H14" i="8"/>
  <c r="H13" i="8"/>
  <c r="F10" i="10" l="1"/>
  <c r="F13" i="10" s="1"/>
  <c r="H13" i="10" s="1"/>
  <c r="H15" i="10" s="1"/>
  <c r="E25" i="3" s="1"/>
  <c r="E19" i="2" s="1"/>
  <c r="F11" i="10"/>
  <c r="F12" i="10"/>
  <c r="H5" i="6"/>
  <c r="H6" i="6"/>
  <c r="H9" i="6"/>
  <c r="F13" i="6"/>
  <c r="H13" i="6" s="1"/>
  <c r="F26" i="6"/>
  <c r="H26" i="6" s="1"/>
  <c r="F27" i="6"/>
  <c r="H27" i="6" s="1"/>
  <c r="F42" i="6"/>
  <c r="H42" i="6" s="1"/>
  <c r="F43" i="6"/>
  <c r="H43" i="6" s="1"/>
  <c r="F44" i="6"/>
  <c r="H44" i="6" s="1"/>
  <c r="H45" i="6"/>
  <c r="F47" i="6"/>
  <c r="H47" i="6" s="1"/>
  <c r="F61" i="6"/>
  <c r="H61" i="6" s="1"/>
  <c r="F62" i="6"/>
  <c r="H62" i="6" s="1"/>
  <c r="F63" i="6"/>
  <c r="H63" i="6" s="1"/>
  <c r="F64" i="6"/>
  <c r="H64" i="6" s="1"/>
  <c r="F67" i="6"/>
  <c r="H67" i="6" s="1"/>
  <c r="H68" i="6"/>
  <c r="F70" i="6"/>
  <c r="H70" i="6" s="1"/>
  <c r="F77" i="6"/>
  <c r="H77" i="6" s="1"/>
  <c r="H78" i="6"/>
  <c r="F82" i="6"/>
  <c r="H82" i="6" s="1"/>
  <c r="F84" i="6"/>
  <c r="H84" i="6" s="1"/>
  <c r="F86" i="6"/>
  <c r="H86" i="6" s="1"/>
  <c r="F91" i="6"/>
  <c r="H91" i="6" s="1"/>
  <c r="H94" i="6"/>
  <c r="H97" i="6"/>
  <c r="H98" i="6"/>
  <c r="H99" i="6"/>
  <c r="H103" i="6"/>
  <c r="F104" i="6"/>
  <c r="H104" i="6" s="1"/>
  <c r="F105" i="6"/>
  <c r="H105" i="6" s="1"/>
  <c r="H7" i="9"/>
  <c r="F10" i="9"/>
  <c r="H10" i="9" s="1"/>
  <c r="F14" i="9"/>
  <c r="H14" i="9" s="1"/>
  <c r="F16" i="9"/>
  <c r="H16" i="9" s="1"/>
  <c r="H18" i="9"/>
  <c r="H8" i="7"/>
  <c r="F10" i="7"/>
  <c r="H10" i="7" s="1"/>
  <c r="F12" i="7"/>
  <c r="H12" i="7" s="1"/>
  <c r="H32" i="7"/>
  <c r="F33" i="7"/>
  <c r="H33" i="7" s="1"/>
  <c r="H43" i="7"/>
  <c r="H44" i="7"/>
  <c r="H45" i="7"/>
  <c r="H47" i="7"/>
  <c r="H51" i="7"/>
  <c r="H6" i="5"/>
  <c r="F8" i="5"/>
  <c r="H8" i="5" s="1"/>
  <c r="H11" i="5"/>
  <c r="H14" i="5"/>
  <c r="H15" i="5"/>
  <c r="H18" i="5"/>
  <c r="H19" i="5"/>
  <c r="H20" i="5"/>
  <c r="H21" i="5"/>
  <c r="H22" i="5"/>
  <c r="H23" i="5"/>
  <c r="H24" i="5"/>
  <c r="H25" i="5"/>
  <c r="H26" i="5"/>
  <c r="H27" i="5"/>
  <c r="H28" i="5"/>
  <c r="H31" i="5"/>
  <c r="H32" i="5"/>
  <c r="H33" i="5"/>
  <c r="H36" i="5"/>
  <c r="H38" i="5"/>
  <c r="H7" i="4"/>
  <c r="H9" i="4"/>
  <c r="F13" i="4"/>
  <c r="H13" i="4" s="1"/>
  <c r="H15" i="4"/>
  <c r="F17" i="4"/>
  <c r="H17" i="4" s="1"/>
  <c r="H11" i="8"/>
  <c r="H12" i="8"/>
  <c r="H16" i="8"/>
  <c r="H17" i="8"/>
  <c r="H18" i="8"/>
  <c r="H19" i="8"/>
  <c r="H20" i="8"/>
  <c r="H21" i="8"/>
  <c r="F24" i="8"/>
  <c r="H24" i="8" s="1"/>
  <c r="F25" i="8"/>
  <c r="H25" i="8" s="1"/>
  <c r="F27" i="8"/>
  <c r="H27" i="8" s="1"/>
  <c r="H30" i="8"/>
  <c r="E26" i="2"/>
  <c r="E33" i="2"/>
  <c r="E42" i="2" s="1"/>
  <c r="E41" i="2"/>
  <c r="F40" i="6" l="1"/>
  <c r="F76" i="6" s="1"/>
  <c r="H76" i="6" s="1"/>
  <c r="H40" i="5"/>
  <c r="E10" i="3" s="1"/>
  <c r="E9" i="2" s="1"/>
  <c r="H19" i="4"/>
  <c r="E8" i="3" s="1"/>
  <c r="H20" i="9"/>
  <c r="E23" i="3" s="1"/>
  <c r="E18" i="2" s="1"/>
  <c r="H32" i="8"/>
  <c r="E21" i="3" s="1"/>
  <c r="E17" i="2" s="1"/>
  <c r="H53" i="7"/>
  <c r="E14" i="3" s="1"/>
  <c r="E11" i="2" s="1"/>
  <c r="E20" i="2" l="1"/>
  <c r="E40" i="2" s="1"/>
  <c r="E27" i="3"/>
  <c r="E33" i="3" s="1"/>
  <c r="H40" i="6"/>
  <c r="F41" i="6"/>
  <c r="H41" i="6" s="1"/>
  <c r="E8" i="2"/>
  <c r="H108" i="6" l="1"/>
  <c r="E12" i="3" s="1"/>
  <c r="E10" i="2" s="1"/>
  <c r="E12" i="2" s="1"/>
  <c r="E39" i="2" s="1"/>
  <c r="E43" i="2" s="1"/>
  <c r="E44" i="2" s="1"/>
  <c r="E45" i="2" s="1"/>
  <c r="E16" i="3" l="1"/>
  <c r="E32" i="3" s="1"/>
  <c r="E34" i="3" s="1"/>
</calcChain>
</file>

<file path=xl/sharedStrings.xml><?xml version="1.0" encoding="utf-8"?>
<sst xmlns="http://schemas.openxmlformats.org/spreadsheetml/2006/main" count="427" uniqueCount="270">
  <si>
    <t>Naručilac:</t>
  </si>
  <si>
    <t>ŠTED INVEST d.o.o.</t>
  </si>
  <si>
    <t>Zagreb</t>
  </si>
  <si>
    <t>Zgrada:</t>
  </si>
  <si>
    <t>PAVILJONI  AD TURRES - PAVILJON X</t>
  </si>
  <si>
    <t>CRIKVENICA, DRAMALJ</t>
  </si>
  <si>
    <t>k.č.2494/1 k.o. Crikvenica</t>
  </si>
  <si>
    <t>ZOP</t>
  </si>
  <si>
    <t>AT-15/2017</t>
  </si>
  <si>
    <t>TD</t>
  </si>
  <si>
    <t>15/2017</t>
  </si>
  <si>
    <t>TROŠKOVNIK</t>
  </si>
  <si>
    <t>građevinsko-obrtničkih radova</t>
  </si>
  <si>
    <t>ZA  ENERGETSKU  OBNOVU</t>
  </si>
  <si>
    <t>Projektant:</t>
  </si>
  <si>
    <t>Marina Balin-Fadejev, d.i.a.</t>
  </si>
  <si>
    <t>Projektant suradnik:</t>
  </si>
  <si>
    <t>Edi Boškailo, d.i.g.</t>
  </si>
  <si>
    <t>Direktor:</t>
  </si>
  <si>
    <t>mr.sc. Saša Đukan, dig</t>
  </si>
  <si>
    <t>Zagreb,lipanj, 2017.</t>
  </si>
  <si>
    <t>SVEUKUPNA REKAPITULACIJA</t>
  </si>
  <si>
    <t>A</t>
  </si>
  <si>
    <t>GRAĐEVINSKI RADOVI</t>
  </si>
  <si>
    <t>I</t>
  </si>
  <si>
    <t>SKELA I PRIPREMNI RADOVI</t>
  </si>
  <si>
    <t>II</t>
  </si>
  <si>
    <t>RADOVI DEMONTAŽE i RUŠENJA</t>
  </si>
  <si>
    <t>III</t>
  </si>
  <si>
    <t>FASADERSKI RADOVI</t>
  </si>
  <si>
    <t>IV</t>
  </si>
  <si>
    <t>RADOVI NA RAVNOM KROVU I TERASI</t>
  </si>
  <si>
    <t>GRAĐEVINSKI RADOVI UKUPNO</t>
  </si>
  <si>
    <t>B</t>
  </si>
  <si>
    <t>OBRTNIČKI RADOVI</t>
  </si>
  <si>
    <t>STOLARSKI RADOVI</t>
  </si>
  <si>
    <t>LIMARSKI RADOVI</t>
  </si>
  <si>
    <t>ČELIČNA KONSTRUKCIJA</t>
  </si>
  <si>
    <t>OBRTNIČKI RADOVI UKUPNO</t>
  </si>
  <si>
    <t>C</t>
  </si>
  <si>
    <t>ELEKTRO RADOVI</t>
  </si>
  <si>
    <t>ELEKTRORADOVI</t>
  </si>
  <si>
    <t>ELEKTRO RADOVI UKUPNO</t>
  </si>
  <si>
    <t>D</t>
  </si>
  <si>
    <t>STROJARSKI RADOVI</t>
  </si>
  <si>
    <t>INSTALACIJA GRIJANJA/HLAĐENJA</t>
  </si>
  <si>
    <t>SOLARNO GRIJANJE PTV-e</t>
  </si>
  <si>
    <t>STROJARSKI RADOVI UKUPNO</t>
  </si>
  <si>
    <t>SVEUKUPNA REKAPITULACIJA:</t>
  </si>
  <si>
    <t>UKUPNO RADOVI:</t>
  </si>
  <si>
    <t xml:space="preserve">PDV 25% </t>
  </si>
  <si>
    <t>SVEUKUPNO SA PDV-om:</t>
  </si>
  <si>
    <t>GRAĐEVINSKO-OBRTNIČKI RADOVI</t>
  </si>
  <si>
    <t>REKAPITULACIJA:</t>
  </si>
  <si>
    <t>o</t>
  </si>
  <si>
    <t>REKAPITULACIJA UKUPNO</t>
  </si>
  <si>
    <t>UKUPNO GRAĐEVINSKO-OBRTNIČKI RADOVI:</t>
  </si>
  <si>
    <t>U cijeni nije uključen PDV!</t>
  </si>
  <si>
    <t>PRIPREMNI RADOVI I SKELA</t>
  </si>
  <si>
    <t>PRIPREMNI RADOVI</t>
  </si>
  <si>
    <t>paušal</t>
  </si>
  <si>
    <t>Na glavnom ulazu u paviljon izvedena je nadstrešnica od sirovog betona, dim. približno 200/300cm.  Prije početka bilo kakvih radova izvoditelj je dužan zaštiti nadstrešnicu od oštećenja. Zaštitu izvesti kartonima i pe folijom te adekvatno učvrstiti.</t>
  </si>
  <si>
    <t>SKELE</t>
  </si>
  <si>
    <t>m2</t>
  </si>
  <si>
    <t xml:space="preserve">Dobava i postava PVC folije za zaštitu postojećih otvora - fas. stolarije na pročelju. Folija se pričvršćuje ljepljivim trakama. Uključivo skidanje nakon završenih radova.
</t>
  </si>
  <si>
    <t xml:space="preserve">Zaštita istaka kose pokrovne ploče od sirovog betona  uz fasadne zidove radi izvedbe fasade. Zaštitu izvesti PVC folijom. </t>
  </si>
  <si>
    <t>UKUPNO :</t>
  </si>
  <si>
    <t xml:space="preserve">RADOVI DEMONTAŽE i RUŠENJA  </t>
  </si>
  <si>
    <t>DEMONTAŽE</t>
  </si>
  <si>
    <t>Demontaža fasadnih rasvjetnih tijela. Odlaganje na depo za ponovnu ugradnju. Ugradnja nakon izvršenih fasaderskih radova.</t>
  </si>
  <si>
    <t>kom</t>
  </si>
  <si>
    <t>Demontaža vertikalnih krovnih odvoda - oluka, odpojiti od žljeba i podnog priključka na kanalizaciju. Odlaganje na gradilišni depo.</t>
  </si>
  <si>
    <t>m1</t>
  </si>
  <si>
    <t>Demontaža limenog opšava na spoju nadstrešnice  nad glavnim ulazom i pročelja (spoj s vertikalnim zidom). Odlaganje razgrađenog materijala na deponij gradilišta.</t>
  </si>
  <si>
    <t>• opšav terase RŠ 50cm</t>
  </si>
  <si>
    <t>Demontaža gromobranskih traka i ugradnja na zid, ispod fasadne toplinske izolacije. Obaveza izvođača je pregled zadnjeg ispitivanja ili ispitivanje ako istog nema. Pretpostavka projekta je zamjena dotrajalih traka 20%. Uključivo završno ispitivanje.</t>
  </si>
  <si>
    <t>• demontaža i ponovna ugradnja</t>
  </si>
  <si>
    <t>• demontaža i ugradnja novih, 20%</t>
  </si>
  <si>
    <t>Demontaža stolarskih fasadnih stavaka vrata, prozora ili stijena u zidovima debljine 15 cm. Izvedba postojeće stolarije jednostruka. Okviri iz drva, krila ostakljena jednostrukim staklom, grilje  na lođama drvene na metalnim nosačima učvršćenim u fasadne ab zidove. Izvesti skidanjem krila i izbijanjem okvira sa što manjim oštećenjem zidova. Odlaganje razgrađenog materijala na deponij gradilišta.</t>
  </si>
  <si>
    <t>• grilja, drvena, četverodjelna , vrata dvokrilna zaokretna, dva fiksna dijela, vel. 300/262,      (shema 5) - loggie</t>
  </si>
  <si>
    <t>• stijena ostakljena, četverodjelna, s dvokrilnim vratima i dva fiksna dijela,  vel. 300/255 cm,   (shema 4 i 4a) - loggie</t>
  </si>
  <si>
    <t>• stijena ostakljena, višedjelna, s 4 jednokrilna prozora i 4 fiksna dijela,  vel. 300/255 cm,     (shema 7)</t>
  </si>
  <si>
    <t xml:space="preserve">• prozor jednokrilni zaokretni,  vel. 58/58  cm, (shema 8) </t>
  </si>
  <si>
    <t>• vrata ulazna glavna,  dvokrilna ostakljena,        vel. 190/250 cm, (shema 1)</t>
  </si>
  <si>
    <t>• višedjelna stijena ostakljena,  s 3 jednokrilna zaokretna prozora, preostalo fiksni dijelovi,           vel.  150/805 cm,  (shema 2)</t>
  </si>
  <si>
    <t>• višedjelna stijena ostakljena,  s 3 jednokrilna zaokretna prozora, preostalo fiksni dijelovi,        vel.  75/690 cm,  (shema 3)</t>
  </si>
  <si>
    <t>•  višedjelna stijena ( lučna tlocrtno) s dvokrilnim vratima, preostalo fiksni dijelovi, vel. 502/262cm, (shema 6) - prizemlje</t>
  </si>
  <si>
    <t>• višedjelna stijena ( lučna tlocrtno) s jednokrilnim vratima, preostalo fiksni dijelovi,                         vel. 104/240+226/170cm,                             (shema 9) - 1.kat</t>
  </si>
  <si>
    <t>• višedjelna stijena ( lučna tlocrtno) s 1 zaokretnim jednokrilnim prozorom i 3 fiksna dijela, vl.331/172cm,                                          (shema10) - 2.kat</t>
  </si>
  <si>
    <t xml:space="preserve">Demontaža  bravarskih ograda . Odlaganje na depo za ponovnu ugradnju. Uključivo ugradnju s potrebnim  doradama nakon izvršenih fasaderskih radova.      </t>
  </si>
  <si>
    <t xml:space="preserve">• shema 2 - dim.150/40  cm,                                                  </t>
  </si>
  <si>
    <t xml:space="preserve">• shema 3 - dim. 75/40  cm,                                                  </t>
  </si>
  <si>
    <t xml:space="preserve">kom </t>
  </si>
  <si>
    <t xml:space="preserve">• uz shemu 5 - dim. 300/100  cm,                                                  </t>
  </si>
  <si>
    <t xml:space="preserve">Radovi na prenamjeni spremišta uz glavni ulaz u prizemlju u prostoriju za spremnik PTV-a.    Demontaža drvene pregradne stijene. Odlaganje razgrađenog materijala na deponij gradilišta. </t>
  </si>
  <si>
    <t>• demontaža stijene vel. 300/260cm</t>
  </si>
  <si>
    <t xml:space="preserve">Ručni utovar sveg razgrađenog materijala i otpadnog materijala u tijeku izvođenja, šute, materijala od iskopa, demontirane stolarije, limarije i slično, te prevoz na udaljenost do 30 km, istovar  i planiranje na gradskoj planirki.
Plaćanje svih pristojbi uključiti u jediničnu cijenu.
</t>
  </si>
  <si>
    <t>UKUPNO:</t>
  </si>
  <si>
    <t>FASADERSKI  RADOVI i TOPLINSKE IZOLACIJE</t>
  </si>
  <si>
    <t>PRIPREMA PODLOGE</t>
  </si>
  <si>
    <t>Provjera i procjena postojeće ožbukane podloge na svakoj strani pročelja na nekoliko nasumično odabranih mjesta. Provjera i procjena podloge uključije vizualnu provjeru, provjeru čvrstoće, ravnosti, vodoupojnosti.</t>
  </si>
  <si>
    <t xml:space="preserve">Priprema fasadne površine za izvedbu toplinskog fasadnog sustava. Priprema uključuje: </t>
  </si>
  <si>
    <t>~ cijelu površinu otprašiti i isprati mlazom vode pod pritiskom max. 60°C, 60 bara i osušiti (voditi računa o dostatnom vremenu za sušenje).</t>
  </si>
  <si>
    <t>Izvodi se na postojećoj podložnoj produžnoj žbuci u svim etažama.</t>
  </si>
  <si>
    <t>Izvedba detalja podnožja zgrade - spoj fasade s   terenom. Okolni teren je betonska staza ili trava,     ( na zapadnoj strani prizemlje je odignuto od terena i taj dio obrađen je u zasebnoj stavki). Izvedba detalja podnožja zgrade obuhvaća sljedeće radove:</t>
  </si>
  <si>
    <t>~razbijanje postojeće betonske staze, s odvozom šute na depo gradilišta</t>
  </si>
  <si>
    <t>~ iskop terena zadane dubine s odvozom zemlje na depo gradilišta</t>
  </si>
  <si>
    <t>~ polimer cem. mort u dva sloja na kompletnoj površini XPS-a</t>
  </si>
  <si>
    <t>~ čepasta folija, čepići okrenuti prema HI, zadane razvijene širine</t>
  </si>
  <si>
    <t>~ izrada staze s betonskim opločnikom na mjestu postojeće betonske staze ili nasipavanje oblutaka  u širini 50 cm na spoju s travom.</t>
  </si>
  <si>
    <t>Završna dekorativna žbuka koja se upušta 15cm ispod razine okolnog trerena obračunata u zasebnoj stavci.</t>
  </si>
  <si>
    <t>~ fasada sjever, istok i jug</t>
  </si>
  <si>
    <t>• dubina iskopa 0,50m, HI i čepasta RŠ 0,40m</t>
  </si>
  <si>
    <t>• XPS i pol. cem. mort  s mrežicom vis. 0,50m</t>
  </si>
  <si>
    <r>
      <t>•</t>
    </r>
    <r>
      <rPr>
        <sz val="10"/>
        <rFont val="Arial CE"/>
        <family val="2"/>
        <charset val="238"/>
      </rPr>
      <t xml:space="preserve"> polimer cem. mort u dva sloja, prvi sloj se nanosi čel. nazubljenom gladilicom u deb. 2-3 mm i utiskuje alkalno otporna staklena mrežica vel. okna 5 mm, s preklopima 10 cm, drugi sloj se nanosi nakon 24 sata u deb. 1-1,5 mm, zaglađeno</t>
    </r>
  </si>
  <si>
    <t xml:space="preserve">• prednamaz za grundiranje podloge prije završne obrade </t>
  </si>
  <si>
    <t>Početni red ploča u kontaktu s terenom ili na terasi, loggi i sl. izvesti ugradnjom polistirena XPS u vis. 50 cm.</t>
  </si>
  <si>
    <t xml:space="preserve">Izvodi se na svim fasadnim zidovima. </t>
  </si>
  <si>
    <t>~ za EPS-F deb. 10 cm</t>
  </si>
  <si>
    <t>• za polimer cem. ljepilo s mrežicom</t>
  </si>
  <si>
    <t>~ za XPS-F deb. 8 cm, sokl na terenu</t>
  </si>
  <si>
    <t>~ za XPS-F deb. 5(10) cm, sokl na balkonima</t>
  </si>
  <si>
    <t>~ za XPS-F deb. 10 cm,ravni krov, spoj sa nadozidom</t>
  </si>
  <si>
    <t xml:space="preserve">~ dodatak za pad terena </t>
  </si>
  <si>
    <t>U svemu  kao stavka III/5 samo se izvodi s  pločama  EPS-F   debljine 5 cm.                         Dolazi na betonskim zidovima između loggia.</t>
  </si>
  <si>
    <t>• mort za ljepljenje ploča nanesti na rubove ploča i točkasto u sredini (pokrivenost ljepilom min 40% površine ploče)</t>
  </si>
  <si>
    <t xml:space="preserve">• ploče kamene vune vel. 100/50 cm, ugraditi horizontalno s pomakom ploča na pola, i vezom na "češalj" na uglovima. Reške moraju biti tijesno sljubljene, eventualno ispunjene vunom (nikako ljepilom). </t>
  </si>
  <si>
    <t>• ploče se nakon stvrdnjavanja ljepila (nakon 3 dana) dodatno učvršćuju pričvrsnicama od poliamida s plastičnom jezgrom. Ugradnja 6-8 kom /m2 po sistemu slova "W" uz min. razmak 5 cm od ruba ploče</t>
  </si>
  <si>
    <t>• na sve kuteve objekta, kao i sve kuteve oko špaleta otvora postavljaju kutni profili s armaturnom mrežicom. Oko svakog otvora dodatno se postavljaju manje trake armaturne mrežice po dijagonali veličine oko 20x40 cm.</t>
  </si>
  <si>
    <r>
      <t>•</t>
    </r>
    <r>
      <rPr>
        <sz val="10"/>
        <rFont val="Arial CE"/>
        <family val="2"/>
        <charset val="238"/>
      </rPr>
      <t xml:space="preserve"> polimer cem. mort u dva sloja, prvi sloj se nanosi čel. nazubljenom gladilicom u deb. 2-3 mm i utiskuje alkalno otporna staklena mrežica vel. okna 5 mm, s preklopima 10 cm, drugi sloj se nanosi  u deb. 2-3 mm</t>
    </r>
  </si>
  <si>
    <t xml:space="preserve">Sokl u vis. 50 cm iznad kote uređenog terena se izvodi od XPS-a, uključen je u zasebnoj stavci. </t>
  </si>
  <si>
    <t xml:space="preserve">U svemu izvesti prema preporukama isporučitelja sustava. Sve komponente sustava moraju se ugraditi od istog proizvođača ili isporučitelja. </t>
  </si>
  <si>
    <t>Obračun za polimer cement s mrežicom u m2 kao za žbukanje (otvori s špaletama do 20 cm širine se ne odbijaju ili se odbijaju površine preko 3,00 m2), sve prema pravilima struke.</t>
  </si>
  <si>
    <t>• na podgledima loggia d=5cm</t>
  </si>
  <si>
    <t>• na čelima zidova između loggia d=5cm</t>
  </si>
  <si>
    <t>• oko ulaznih vrata d=10cm</t>
  </si>
  <si>
    <t>• iznad prozora  d=10cm</t>
  </si>
  <si>
    <t>• oko prozora dim.58/58cm - debljina 7cm (kom 9)</t>
  </si>
  <si>
    <t>• oko stijene -st.3- dim.75/690cm - debljina 15cm (kom 2)</t>
  </si>
  <si>
    <t>Izvođenje špaleta na  otvorima u Etics kontaknom sustavu. Deb.EPS-F   5 cm, širina špalete približno 15cm.</t>
  </si>
  <si>
    <t>ZAVRŠNE FASADNE ŽBUKE</t>
  </si>
  <si>
    <t>• na ETICS fasadnom sustavu za fasadu</t>
  </si>
  <si>
    <t>• na čelima loggia - širina 20cm    (m1   72)</t>
  </si>
  <si>
    <t xml:space="preserve">•dodatak za pad terena </t>
  </si>
  <si>
    <t xml:space="preserve">Završna obrada sokla, žbukanje tankoslojnom završnom dekorativnom žbukom od kvarcnog pijeska - mozaik žbuka. Visina sokla 50cm. Izvodi se na suhoj očišćenoj podlozi, grundiranje valjkom  ili četkom (sušenje 24 sata) i završni sloj mozaik žbuka. </t>
  </si>
  <si>
    <t xml:space="preserve">Bojanje vanjskih površina nadtemeljnih betonskih zidova (koji se ne izoliraju)  bojom na osnovi otopina akrilne smole. Nanosi se u dva sloja /drugi nalič na osušeni prvi/ kistom valjkom ili štrcanjem, za prvi sloj se razrjeđuje vodom do 20%, a za drugi sloj se ne razrjeđuje. Boja po izboru projektanta. 
</t>
  </si>
  <si>
    <t>TOPLINSKE IZOLACIJE</t>
  </si>
  <si>
    <t xml:space="preserve"> </t>
  </si>
  <si>
    <t>BOJENJE OGRADA I ZIDOVA</t>
  </si>
  <si>
    <t xml:space="preserve">Ličilački popravci bravarskih ograda prije vraćanja na staru poziciju . Uključivo čišćenje, brušenje, odmašćivanje, antikorozivnu zaštitu dvokratnim premazom temeljnom bojom i završnu obradu dvokratnim ličenjem lak bojom, sve potrebne predradnje. </t>
  </si>
  <si>
    <t>RADOVI NA UREĐENJU SPREMIŠTA ZA PTV</t>
  </si>
  <si>
    <t xml:space="preserve">Prenamjena prostora spremišta  uz glavni ulaz u prizemlju u prostoriju za spremnik PTV-a.    </t>
  </si>
  <si>
    <t>•po potrebi ojačanje bet.ploč na terenu slojem armiranog betona d=10cm, 7,8m2</t>
  </si>
  <si>
    <t>izrada GK zida d=12,5cm prema hodniku, izvedba dvostrukim knauf pločama, ispuna mineralnom vunom, uključivo gletanje</t>
  </si>
  <si>
    <t>• dobava i postava  poda od keramičkih pločica u cementnom mortu</t>
  </si>
  <si>
    <r>
      <t>• ugradnja vratiju-</t>
    </r>
    <r>
      <rPr>
        <i/>
        <sz val="10"/>
        <rFont val="Arial"/>
        <family val="2"/>
        <charset val="238"/>
      </rPr>
      <t>obračunata u stolarskim radovima</t>
    </r>
  </si>
  <si>
    <t xml:space="preserve">DEMONTAŽE, IZOLACIJE I LIMARSKI RADOVI NA RAVNOM KROVU I TERASI </t>
  </si>
  <si>
    <t>Rušenje podne obloge na zajedničkoj terasi 1.kata. uključivo demontažu sokla. Završna obloga od keramike. Rušiti sve slojeve uključivo i HI ako je položena na toplinsku izolaciju, a ako je HI na betonu za pad, ne skidati.  Podlogu očistiti. Odlaganje razgrađenog materijala na deponij gradilišta.</t>
  </si>
  <si>
    <t>Rušenje slojeva ravnog neprohodnog krova. Završna obloga od šljunka. Rušiti sve slojeve uključivo i HI ako je položena na toplinsku izolaciju, a ako je HI na betonu za pad, ne skidati. Uključivo demontažu postojećih krovnih slivnika, 2 kom. Podlogu očistiti. Odlaganje razgrađenog materijala na deponij gradilišta.</t>
  </si>
  <si>
    <t>Demontaža opšavnih limova na spoju ravnog neprohodnog krova i zidova.  Podlogu očistiti.  Odlaganje razgrađenog materijala na deponij gradilišta.</t>
  </si>
  <si>
    <r>
      <t>○</t>
    </r>
    <r>
      <rPr>
        <i/>
        <sz val="10"/>
        <rFont val="Arial"/>
        <family val="2"/>
        <charset val="238"/>
      </rPr>
      <t xml:space="preserve"> obračunati u limarskim radovima</t>
    </r>
  </si>
  <si>
    <t>SANACIJA - RADOVI NA RAVNOM KROVU</t>
  </si>
  <si>
    <t>Izvodi se u slojevima:</t>
  </si>
  <si>
    <t>• ker. ili gres pločica za vanjske radove ljepljene  visoko elastičnim ljepilom za keramiku i fugirane</t>
  </si>
  <si>
    <t>• dvokomponentni hidroizolacijski mort na bazi pol. cem. HI, izvesti u dva sloja ukupne deb. 3-4 mm. Sve spojeve s zidom izvesti ojačanjima s mrežicom.</t>
  </si>
  <si>
    <t>• betonska podloga arm. i dilatirana u polja 2x2 m</t>
  </si>
  <si>
    <t>• pe folija</t>
  </si>
  <si>
    <t>• geotekstil 200g/m2</t>
  </si>
  <si>
    <t>• ekstrudirani polistiren XPS, deb. 16cm</t>
  </si>
  <si>
    <t>• parna brana, ne izvodi se ako se zadržava postojeća HI tj. ako je na bet. za pad</t>
  </si>
  <si>
    <t>• postojeći beton za pad</t>
  </si>
  <si>
    <t>Uključivo ugradnju krovnih slivnika, dvovisinski,    kom 2.</t>
  </si>
  <si>
    <t>~za sve slojeve krova</t>
  </si>
  <si>
    <t>~sokl</t>
  </si>
  <si>
    <t xml:space="preserve">Izvedba sanacije kosog krova kad su skinuti slojevi  sve do  a.b. kose ploče I korita. </t>
  </si>
  <si>
    <t>•hidroizolavijska membrana ( krov ) , hidroizolavijski premaz ( korita )</t>
  </si>
  <si>
    <t xml:space="preserve">• refleksni  premaz </t>
  </si>
  <si>
    <t>Ukjučivo ugradnju slivnika promjera 120 ,  kom 10.</t>
  </si>
  <si>
    <t>~a.b. Kosi krov</t>
  </si>
  <si>
    <t>~a.b. Korita</t>
  </si>
  <si>
    <t xml:space="preserve">~premaz krova, korita i a.b. Zabata krova </t>
  </si>
  <si>
    <t>pauš</t>
  </si>
  <si>
    <t>ODVOZ MATERIJALA</t>
  </si>
  <si>
    <t>VANJSKA STOLARIJA - PVC</t>
  </si>
  <si>
    <r>
      <t>• prozor jednokrilni otklopno zaokretni,</t>
    </r>
    <r>
      <rPr>
        <sz val="10"/>
        <color indexed="10"/>
        <rFont val="Arial"/>
        <family val="2"/>
        <charset val="238"/>
      </rPr>
      <t xml:space="preserve">                     </t>
    </r>
    <r>
      <rPr>
        <sz val="10"/>
        <rFont val="Arial"/>
        <family val="2"/>
        <charset val="238"/>
      </rPr>
      <t xml:space="preserve">vel. 58/58 (48/48)cm, slijepi okvir d=5cm,                            (shema 8) </t>
    </r>
  </si>
  <si>
    <t>Dobava i ugradnja vanjskih  klupčica s okapnicom Tipske klupčice od PVCa u boji kao stolarska stavka. Prednji prepust izvesti 3 cm. Bočna ugradnja ispod fasadnog sustava min. 1cm. Ugradnja visokofleksibilnim ljepilom za vanjske radove. Širina klupčice 12 cm.                            Alternativa: plastificirani al lim.</t>
  </si>
  <si>
    <r>
      <t>○</t>
    </r>
    <r>
      <rPr>
        <i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šir. 20 cm</t>
    </r>
  </si>
  <si>
    <r>
      <t>○</t>
    </r>
    <r>
      <rPr>
        <i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šir. 30 cm</t>
    </r>
  </si>
  <si>
    <t>Dobava i ugradnja unutarnjih  prozorskih  klupčica od umjetnog kamena. Deb. 2 cm s prednjim prepustom 20mm ravne izvedbe. Širina klupčica 12. Obavezna izmjera na licu mjesta.</t>
  </si>
  <si>
    <t xml:space="preserve">Dobava i montaža unutarnjih drvenih jednokrilnih zaokretnih  vrata s rešetkom za ventilaciju, dim. vrata 110/205 (zidarski otvor) - shema 12                                                  </t>
  </si>
  <si>
    <t>Dolazi: spremište za PTV</t>
  </si>
  <si>
    <t>Izrada, dobava i ugradnja limarskih detalja (žljebova, cijevi, opšava isl.) profiliranim trakama pocinčanog čeličnog  lima 0,70mm, sve za RŠ do 33cm ili zadano stavkom. Ugradnja na kuke, obujmice ili udarnim tiplama, varenjem i pričvrsnim materijalom. Izrada profilacija po odobrenju nadzora.</t>
  </si>
  <si>
    <t>Izrada i montaža opšava - (jednostrani okap) na spoju s vertikalnim zidom. Spoj sa zidom izvesti "puc" lajsnom. Opšav od zadanog lima s pričvrsnim materijalom. Izvodi se na spoju nadstrešnice i pročelja.</t>
  </si>
  <si>
    <t>• RŠ 50cm</t>
  </si>
  <si>
    <t>Izrada i montaža opšava - (jednostrani okap) na spoju ravnog neprohodnog krova s vertikalnim zidom. Spoj sa zidom izvesti "puc" lajsnom. Opšav od zadanog lima s pričvrsnim materijalom. Izvodi se na spoju ravnog kova i nadozida.</t>
  </si>
  <si>
    <t>• RŠ 66cm</t>
  </si>
  <si>
    <t xml:space="preserve">Izrada i montaža unutarnjeg ležećeg limenog žlijeba (u postojećim betonskim žljebovima)  zadane veličine. Žljeb od pocinčanog lima, podlošci za pad iz pocinčanog plosnog željeza 40/4 mm,  Sve u nagibu 0,5 do 0,8 % prema vertikalama.                                                   </t>
  </si>
  <si>
    <t>Veličina žljeba:</t>
  </si>
  <si>
    <t>• š=16cm, RŠ50cm, lim 0,60mm</t>
  </si>
  <si>
    <t xml:space="preserve">Izrada i montaža vertikalnih  krovnih odvoda - oluka, spajanje na horizontalne žljebove (u postojećim betonskim žljebovima) i podni priključak na kanalizaciju.  Oluci od pocinčanog lima, promjera 10cm, pričvršćenje trakama  iz pocinčanog plosnog željeza 40/4 mm,                                    </t>
  </si>
  <si>
    <t xml:space="preserve">Zamjena postojećeg odvoda  s terase na 1.katu i spajanje na postojeću vertikalu,sve nakon sanacije terase. Izrada i montaža  odvoda - od pocinčanog čeličnog lima. </t>
  </si>
  <si>
    <t>Izrada, dobava i ugradnja čelične potkonstrukcije za montažu solarnih panela na krov objekta</t>
  </si>
  <si>
    <t xml:space="preserve">• cijena uključuje i probijanje rupa u krovnoj ploči za pričvršćenje čelične konstrukcije sidrenim pločama i vijcima u zidove  - ukupno 2x12kom </t>
  </si>
  <si>
    <t>• okvir je izrađen od  kvadratnih profila 80/80/5 mm, oblikovan kao dva pod zadanim kutom povezana pravokutna okvira ukupne dim.660/240/100cm , pomoćni profili unutar okvira dim.60/60/4mm</t>
  </si>
  <si>
    <t xml:space="preserve"> Odmašteno i završno obrađeno vrućim pocinčavanjem.                                                    Izvedba prema shemi bravarije.</t>
  </si>
  <si>
    <t>kom 2</t>
  </si>
  <si>
    <t>kvadratni profil 80/80/5 mm</t>
  </si>
  <si>
    <t>kvadratni profil 60/60/4 mm</t>
  </si>
  <si>
    <t>čelična ploča160/160/10mm + 4 vijka M16</t>
  </si>
  <si>
    <t>Ukupno potkonstrukcija:</t>
  </si>
  <si>
    <t>kg</t>
  </si>
  <si>
    <t>JEDNAKOVRIJEDNA OPREMA</t>
  </si>
  <si>
    <t>Prije izvođenja radova na fasadi snimiti sve postojeće istake (oko st.8 - prozori dim.60/60cm  i st.3), horizontalne i vertikalne  (snimiti širine, debljine i poziciju na fasadi). Postojeći istaci su jednostavne izrade s dva ruba. Izvedba istaka uključena zasebnom stavkom u fasaderskim radovima.</t>
  </si>
  <si>
    <t>Doprema, postava, skidanje i otprema cijevne fasadne skele od bešavnih cijevi. Skelu izvesti prema postojećim HTZ propisima i u svemu kako je opisano u općim uvjetima. U jediničnu cijenu uključiti i zaštitni zastor od jutenih ili plastičnih traka, koje se postavljaju s vanjske strane skele po cijeloj površini.</t>
  </si>
  <si>
    <t>Skelu je potrebno osigurati od prevrtanja sidrenjem u objekat, a od udara groma uzemljenjem. Potrebno je izvesti pomoćne željezne ili drvene ljestve – penjalice u svrhu osiguranja vertikalne komunikacije po skeli. Prije izvedbe skele izvođač je dužan izraditi projekt skele, što je u cijeni stavke. Obračun se vrši po m2 vertikalne projekcije površine skele.</t>
  </si>
  <si>
    <t xml:space="preserve">•vratašca-poklopac  jednokrilna zaokretna,         vel. 70/70  cm, (shema 11) - ulaz u krovište </t>
  </si>
  <si>
    <t>~ hidroizolacija, prepustiti 10 cm na gornjem i donjem završetku. Dvokomponentni hidro. mort u dva sloja ukupne deb. 3-4mm, zadane razvijene širine</t>
  </si>
  <si>
    <t>Zidarska obrada otvora nakon demontaže stolarskih stavaka. Izvodi se u zidovima deb. 15 cm. Otklanjanje napukle žbuke, čišćenje površine i zapunjavanje većih rupa produžnim mortom. Završna obrada, zaglađivanje otvora - špaleta i parapetne površine zida sve Reparaturnim mortom G (cement i pijesak granulacije 0-1,25 mm, polimerni dodaci i aditivi).</t>
  </si>
  <si>
    <t>• otvori do 2,00 m2</t>
  </si>
  <si>
    <t>• otvori preko 2,00 m2</t>
  </si>
  <si>
    <t>Klasa Dd1 za kategoriju ZPS3 po Pravilniku o otpornosti na požar i drugim zahtjevima koje građevine moraju zadovoljiti u slučaju požara (NN 29/13 i 87/15) - obavezno predočiti  atest   prije početka radova.</t>
  </si>
  <si>
    <t>Početni sloj ploča postaviti na prethodno ugrađen sokl profil s okapom za zadanu deb. sloja, a kasnije redove s pomakom od pola ploče. Uključivo i ugradnju kutnih profila s integriranom mrežicom oko otvora i na uglovima ljepljenjem s pol. cem. mortom za ljepljenje ploča.</t>
  </si>
  <si>
    <t xml:space="preserve">Izvodi se na podlozi od žbuke u slojevima: </t>
  </si>
  <si>
    <t>Izvođenje toplinskog kontaktnog  fasadnog sustava ugradnjom ploča kamene vune vel. 100/50 cm zadane debljine. Početni sloj ploča postaviti na nivelirane sokl XPS ploče, a kasnije redove s pomakom od pola ploče.</t>
  </si>
  <si>
    <t xml:space="preserve">Uključivo i ugradnju kutnih profila oko otvora i na uglovima ljepljenjem s pol. cem. mortom za ljepljenje ploča. Izvodi se na postojećoj podlozi ( žbuka deb. 5 cm, zidovi od armiranog betona ili plinobetona), u slojevima i zadanim redosljedom: </t>
  </si>
  <si>
    <t xml:space="preserve">Doplata za izvedbu istaka pločama  EPS-F zadane debljine kao fasada.
 Alternativa: izvesti od XPS-a iste zadane debljine.
Istaci jednostavne izvedbe (s dva ruba).  Izvode se na postojećim istacima. U svemu izvesti prema preporukama isporučitelja sustava. </t>
  </si>
  <si>
    <t>Izvodi se na fasadnim površinama od kontaktnog fasadnog sustava.  Boja po izboru projektanta.</t>
  </si>
  <si>
    <t>Zidarska obrada čela loggia nakon ugradnje ploča mineralne vune na podgledima. Izvodi se na  ab pločama  deb. 10 cm. Otklanjanje napukle žbuke, čišćenje površine i zapunjavanje eventualnih  većih rupa produžnim mortom.</t>
  </si>
  <si>
    <t>Završna obrada, zaglađivanje čela ploče Reparaturnim mortom G (cement i pijesak granulacije 0-1,25 mm, polimerni dodaci i aditivi). Reparaturni mort G se nanosi u deb. 5mm po sloju, max. 20mm u više slojeva i fino zagladi.</t>
  </si>
  <si>
    <t xml:space="preserve"> U cijenu uključiti s ve potrebne uglovne i brtvene profile.</t>
  </si>
  <si>
    <t>Dobava i ugradnja toplinske izolacije između zadnje stropne ploče i pokrovne kose ab ploče uključivo:</t>
  </si>
  <si>
    <t>-parna brana
(alt.bitumenska traka s Al-folijom)
- XPS ploče ravne 14cm
- XPS ploče za pad 4cm
- geotekstil
- polimer cem. mort u dva sloja sa staklenom mrežicom na kompletnoj površini XPS-a</t>
  </si>
  <si>
    <t>Bojenje unutarnjih zidova od betonskih blokova nakon zidarske obrade, bojenje  disperzivnom bojom uključivo potrebne predradnje.
- soboslikarski popravci nakon montaže novih stolarskih stijena.
- bojenje u širini od 1m od otvora</t>
  </si>
  <si>
    <t xml:space="preserve"> Ako je HI izvedena na sloju bet. za pad ista se ne skida, preuzima funkciju parne brane.</t>
  </si>
  <si>
    <t>Izvedba sanacije prohodne terase 1.kata u varijanti ako je HI izvedena na top. izolaciji koja je navlažena i kad su skinuti svi slojevi postojeće terase (ker. pl., HI, toplinska izolacija) sve do betona za pad na a.b. ploči.</t>
  </si>
  <si>
    <t>• hidroizolacija – FPO membrana  (1,5mm).</t>
  </si>
  <si>
    <t>Hidroizolacija ojačanom sintetičkom krovnom membranom na bazi fleksibilnih poliolefina (FPO-a) kompatibilna s bitumenom i polistirenima. Ugradnja slobodno položeno, na završecima i detaljima mehanički se učvrščuju. Sve prema uputi proizvođača uz obveznu izradu holkera uz zidove prema detalju proizvođača .</t>
  </si>
  <si>
    <t>• hidroizolacija kose ploče -  hidroizolacija membranom na bazi destiliranog bitumena s plastomernim polimerima ili slično, ojačana poliesterskim pletivom, s mineralnim posipom s gornje strane i s zaštitnom polietilenskom folijom na poleđini ugradnja prema uputi proizvođača.</t>
  </si>
  <si>
    <t>• hidroizolacija a.b. korita -  hidroizolacija dvoslojnim    jednokomponentnom premazom  u  vodenoj  otopini, na bazi   elastičnih  sintetičkih  smola,  specijalnih bitumena i kvarcnih punila, armiran netkanom tkaninom, od 100% stabiliziranog propilena ugradnja prema uputi proizvođača.</t>
  </si>
  <si>
    <t xml:space="preserve">Zatvaranje prodora oko pričvrsnog profila u krovnoj ploči nakon probijanja otvora za pričvršćenje nosača solarnih panela. Dobava i postava manžeta od HI trake i lijepljenje za podlogu.
Alternativa: izvedba sa bitumenskom pastom s mrežicom.
Ukupno 24 prodora. </t>
  </si>
  <si>
    <t>Plaćanje svih pristojbi uključiti u jediničnu cijenu.</t>
  </si>
  <si>
    <t>Ručni utovar sveg razgrađenog materijala i otpadnog materijala u tijeku izvođenja, šute, materijala od iskopa, demontirane stolarije, limarije i slično, te prevoz na udaljenost do 30 km, istovar  i planiranje na gradskoj planirki.</t>
  </si>
  <si>
    <t>refleksni  premaz za zaštitu polimer bitumenske membrane</t>
  </si>
  <si>
    <t>Ostakljeno "izo"staklom (deb. 4+16A+4LE mm), s niskoemisijskim premazom Low-e (na unutarnjoj stijenki unutarnjeg stakla) i punjeno plinom argonom.</t>
  </si>
  <si>
    <t xml:space="preserve">Dobava jednostrukih prozora, vrata ili stijena iz PVC profila, ustakljenih "izo" dvoslojnim staklom, koef. prolaza topline cijelog otvora max. U=1,6 W/m2k i stakla 1,1 W/m2K.  Profili petkomorni šir. 68 mm / (80) mm s čeličnim ojačanjima, trostruki sustav brtvljenja i pretkomorama za provjetravanje utora stakla i za kontrolirano otjecanje vode. </t>
  </si>
  <si>
    <t xml:space="preserve"> Okov i pribor u funkciji zadanog načina otvaranja sve prema shemi.  Ugradnja sa slijepim okvirom d=5 odnosno 10cm,   prema shemi,  radi obrade špaleta termoizolacijom</t>
  </si>
  <si>
    <t>Boja po izboru investitora i predočenom uzorku.</t>
  </si>
  <si>
    <r>
      <t xml:space="preserve">• vrata ulazna glavna,  dvokrilna, ostakljena, fiksnim nadsvjetlom, vel. 190/250 cm, visina krila 200cm, 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slijepi okvir d=5cm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(shema 1)</t>
    </r>
  </si>
  <si>
    <t>• stijena višedjelna ostakljena s 3 jednokrilna otklopno zaokretna prozora, 9 fiksnih ostakljenih dijelova i dva puna dijela u nivou ab ploče, vel.  150/805 (135/799) cm,  slijepi okvir d=5 odnosno 10cm prema shemi (shema 2)</t>
  </si>
  <si>
    <t>• stijena višedjelna ostakljena s 3 jednokrilna otklopno zaokretna prozora, 2 fiksna ostakljena dijela i dva puna dijela u nivou ab ploče, vel.  75/690 (65/680) cm,  slijepi okvir d=5cm, (shema 3)</t>
  </si>
  <si>
    <t>• stijena ostakljena, četverodjelna, s jednokrilnim  zaokretnim vratima, jednim otklopno-zaokretnim  i jednim  fiksnim  prozorom i fiksnim punim parapetom s ispunom od eps-a, s ugrađenom eslingen roletom, slijepi okvir d=5cm, vel. 300/255 (290/250) cm, sve prema shemi (shema 4)</t>
  </si>
  <si>
    <t xml:space="preserve">• sve isto kao shema 4 samo  vel. 300/255 (285/250) cm,  slijepi okvir d=5 odnosno 10cm prema shemi (shema 4a) </t>
  </si>
  <si>
    <r>
      <t>•   stijena ostakljena višedjelna  ( lučna tlocrtno) s jednokrilnim zaokretnim vratima i 2 otklopna nadsvjetla, preostalo fiksni dijelovi,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vel. 502/262(482/257)cm,  slijepi okvir d=10cm (shema 6) - prizemlje</t>
    </r>
  </si>
  <si>
    <t>• stijena ostakljena, višedjelna, s 2 otklopno zaokretna jednokrilna prozora i 4 fiksna dijela, s eslingen roletom,donja polja ostakljena sigurnosnim staklom alt.puni parapet, vel. 300/255 (290/250) cm, slijepi okvir d=5cm,  (shema 7)</t>
  </si>
  <si>
    <t>• višedjelna stijena ( lučna tlocrtno) s jednokrilnim zaokretnim  vratima, jednim otklopnim prozorom i dva fiksna polja, vel. 104/240+226/170 (104/235 + 206/165) cm, slijepi okvir d=10cm, (shema 9) - 1.kat</t>
  </si>
  <si>
    <t>• višedjelna stijena ( lučna tlocrtno) s 2 zaokretno otklopna jednokrilna prozora i 2 fiksna dijela, vel.331/167 (311/162)cm, slijepi okvir d=10cm, (shema 10) - 2.kat</t>
  </si>
  <si>
    <t xml:space="preserve">•vratašca-poklopac, jednokrilna, puna, zaokretna, s mehanizmom za zaključavanje, ispuna poliuretanom , vel. 70/70  cm, (shema 11) - ulaz u krovište </t>
  </si>
  <si>
    <t>Reparaturni mort G se nanosi u deb. 5mm po sloju, max. 20mm u više slojeva i fino zagladi. 
Prije izravnavanja mortom podlogu navlažiti vodom i jednokratno impregnacijom radi bolje upojnosti podloge (grundom). Sve pripremljeno za ugradnju stolarije.</t>
  </si>
  <si>
    <t xml:space="preserve">Prije izravnavanja mortom podlogu navlažiti vodom i jednokratno impregnacijom radi bolje upojnosti podloge (grundom). Po potrebi ugraditi armaturnu staklenu mrežicu. Sve pripremiti za nanošenje završne silikatne žbuke. </t>
  </si>
  <si>
    <r>
      <t xml:space="preserve">~ izvedba sokla- XPS toplinska izolacija deb. 8cm, zadane visine, ljepljenjem i dodatno učvršćeno pričvrsnicama. Upušteno ispod ravnine terena </t>
    </r>
    <r>
      <rPr>
        <sz val="10"/>
        <rFont val="Arial"/>
        <family val="2"/>
        <charset val="238"/>
      </rPr>
      <t xml:space="preserve">50 </t>
    </r>
    <r>
      <rPr>
        <sz val="10"/>
        <rFont val="Arial"/>
        <family val="2"/>
        <charset val="1"/>
      </rPr>
      <t>cm, donji dio koso zarezan prema zidu</t>
    </r>
  </si>
  <si>
    <r>
      <t xml:space="preserve">~ zatrpavanje šljunkom </t>
    </r>
    <r>
      <rPr>
        <sz val="10"/>
        <rFont val="Arial"/>
        <family val="2"/>
        <charset val="238"/>
      </rPr>
      <t>Ø</t>
    </r>
    <r>
      <rPr>
        <sz val="10"/>
        <rFont val="Arial"/>
        <family val="2"/>
        <charset val="1"/>
      </rPr>
      <t xml:space="preserve">16-32, betoniranje podloge u širini iskopa  </t>
    </r>
  </si>
  <si>
    <r>
      <t xml:space="preserve">(ETICS sustav na osnovi ekspandiranog polistirena HRN EN 13499:2004 </t>
    </r>
    <r>
      <rPr>
        <b/>
        <sz val="10"/>
        <rFont val="Arial"/>
        <family val="2"/>
      </rPr>
      <t>ili jednakovrijedno</t>
    </r>
    <r>
      <rPr>
        <b/>
        <sz val="10"/>
        <rFont val="Arial"/>
        <family val="2"/>
        <charset val="238"/>
      </rPr>
      <t xml:space="preserve">) </t>
    </r>
  </si>
  <si>
    <r>
      <t>Izvođenje toplinskog povezanog fasadnog sustava ugradnjom ploča polistirena EP</t>
    </r>
    <r>
      <rPr>
        <sz val="10"/>
        <rFont val="Arial"/>
        <family val="2"/>
      </rPr>
      <t>S-F</t>
    </r>
    <r>
      <rPr>
        <sz val="10"/>
        <rFont val="Arial"/>
        <family val="2"/>
        <charset val="1"/>
      </rPr>
      <t xml:space="preserve">, bez regenerata, zadane debljine i polimer cem. ljepila (ETICS sustav HRN EN 13499:2004 </t>
    </r>
    <r>
      <rPr>
        <sz val="10"/>
        <rFont val="Arial"/>
        <family val="2"/>
      </rPr>
      <t>ili jednakovrijedno</t>
    </r>
    <r>
      <rPr>
        <sz val="10"/>
        <rFont val="Arial"/>
        <family val="2"/>
        <charset val="1"/>
      </rPr>
      <t>).</t>
    </r>
  </si>
  <si>
    <r>
      <t>• ugradnja E</t>
    </r>
    <r>
      <rPr>
        <sz val="10"/>
        <rFont val="Arial"/>
        <family val="2"/>
      </rPr>
      <t>PS-F</t>
    </r>
    <r>
      <rPr>
        <sz val="10"/>
        <rFont val="Arial"/>
        <family val="2"/>
        <charset val="238"/>
      </rPr>
      <t xml:space="preserve"> ploče ljepljenjem. Polimer cem. ljepilo se nanosi  trakasto 5 cm od ruba ploče i točkasto (na tri točke) u sredini. Ploče se nakon 24 sata dodatno učvršćuju pričvrsnicama za polistiren VF (2 kom/m2 na zgradama visine do 8,00 m, a 4 kom/m2 na zgradama visine iznad 8,00 m i na uglovima zgrade 4 kom/m1 u širini 40 cm od ugla. (provjera broja pričvrsnica prema proračunu HRN EN 13499 </t>
    </r>
    <r>
      <rPr>
        <sz val="10"/>
        <rFont val="Arial"/>
        <family val="2"/>
      </rPr>
      <t>ili jednakovrijedno</t>
    </r>
    <r>
      <rPr>
        <sz val="10"/>
        <rFont val="Arial"/>
        <family val="2"/>
        <charset val="238"/>
      </rPr>
      <t>). Dubina bušenja za pričvrščivaće u betonu i punoj opeci 5 cm, a za šuplju opeku min 7,5 cm.</t>
    </r>
  </si>
  <si>
    <r>
      <t xml:space="preserve">U svemu izvesti prema preporukama isporučitelja sustava. Sve komponente sustava moraju se ugraditi od istog proizvođača ili isporučitelja. Izjava o sukladnosti u skladu s HRN EN 13499 </t>
    </r>
    <r>
      <rPr>
        <sz val="10"/>
        <rFont val="Arial"/>
        <family val="2"/>
      </rPr>
      <t>ili jednakovrijedno</t>
    </r>
    <r>
      <rPr>
        <sz val="10"/>
        <rFont val="Arial"/>
        <family val="2"/>
        <charset val="238"/>
      </rPr>
      <t>. E</t>
    </r>
    <r>
      <rPr>
        <sz val="10"/>
        <rFont val="Arial"/>
        <family val="2"/>
      </rPr>
      <t>PS-F</t>
    </r>
    <r>
      <rPr>
        <sz val="10"/>
        <rFont val="Arial"/>
        <family val="2"/>
        <charset val="238"/>
      </rPr>
      <t xml:space="preserve"> u skladu s HRN EN 13163 i HRN EN 13499 </t>
    </r>
    <r>
      <rPr>
        <sz val="10"/>
        <rFont val="Arial"/>
        <family val="2"/>
      </rPr>
      <t>ili jednakovrijedno</t>
    </r>
    <r>
      <rPr>
        <sz val="10"/>
        <rFont val="Arial"/>
        <family val="2"/>
        <charset val="238"/>
      </rPr>
      <t xml:space="preserve">. </t>
    </r>
  </si>
  <si>
    <r>
      <t xml:space="preserve">(ETICS sustav na osnovi mineralne vune HRN EN 13500:2004 </t>
    </r>
    <r>
      <rPr>
        <b/>
        <sz val="10"/>
        <rFont val="Arial"/>
        <family val="2"/>
      </rPr>
      <t>ili jednakovrijedno</t>
    </r>
    <r>
      <rPr>
        <b/>
        <sz val="10"/>
        <rFont val="Arial"/>
        <family val="2"/>
        <charset val="238"/>
      </rPr>
      <t>) - radi požarnih uvjeta</t>
    </r>
  </si>
  <si>
    <t xml:space="preserve">Žbukanje završnom silikatnom žbukom, fasadnom vodoodbojnom, tankoslojnom žbukom u deb. 1,5 mm, ručno. Žbuka se nanosi metalnom gladilicom u debljini najkrupnijeg zrna i zaglađuje plastičnom gladilicom u zadanu teksturu. </t>
  </si>
  <si>
    <t xml:space="preserve">Struktura žbuke zaribana, boja prema odabiru projektanta. Uključivo pripremu podloge impregnacijom obojenim (vrijeme sušenja min 24 sata).  </t>
  </si>
  <si>
    <t xml:space="preserve">• čelična konstrukcija učvršćuje se kroz betonsku ploču bočno obostrano u ab zidove   preko sidrenih  ploča  od čeličnog lima  dim. 160/160mm/ 20mm, sa 4 odgovarajuća vijka </t>
  </si>
  <si>
    <t>Sprečka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</si>
</sst>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"/>
    <numFmt numFmtId="165" formatCode="#,##0.00&quot; kn&quot;"/>
    <numFmt numFmtId="166" formatCode="dd\-mmm"/>
  </numFmts>
  <fonts count="33"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3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8"/>
      <name val="Tahoma"/>
      <family val="2"/>
      <charset val="238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color indexed="16"/>
      <name val="Arial"/>
      <family val="2"/>
      <charset val="238"/>
    </font>
    <font>
      <sz val="10"/>
      <color indexed="8"/>
      <name val="Arial1"/>
      <charset val="238"/>
    </font>
    <font>
      <sz val="15"/>
      <name val="Arial"/>
      <family val="2"/>
      <charset val="238"/>
    </font>
    <font>
      <i/>
      <sz val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26"/>
      </patternFill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" fillId="0" borderId="0"/>
  </cellStyleXfs>
  <cellXfs count="225">
    <xf numFmtId="0" fontId="0" fillId="0" borderId="0" xfId="0"/>
    <xf numFmtId="0" fontId="29" fillId="0" borderId="0" xfId="4"/>
    <xf numFmtId="0" fontId="29" fillId="0" borderId="0" xfId="4" applyNumberFormat="1" applyFill="1" applyAlignment="1"/>
    <xf numFmtId="0" fontId="29" fillId="0" borderId="0" xfId="4" applyFill="1" applyAlignment="1">
      <alignment wrapText="1"/>
    </xf>
    <xf numFmtId="0" fontId="29" fillId="0" borderId="0" xfId="4" applyFill="1"/>
    <xf numFmtId="4" fontId="29" fillId="0" borderId="0" xfId="4" applyNumberFormat="1" applyFill="1" applyAlignment="1">
      <alignment horizontal="right"/>
    </xf>
    <xf numFmtId="4" fontId="29" fillId="0" borderId="0" xfId="4" applyNumberFormat="1" applyFill="1"/>
    <xf numFmtId="0" fontId="3" fillId="0" borderId="0" xfId="4" applyFont="1" applyAlignment="1">
      <alignment horizontal="left"/>
    </xf>
    <xf numFmtId="4" fontId="0" fillId="0" borderId="0" xfId="4" applyNumberFormat="1" applyFont="1" applyFill="1" applyAlignment="1">
      <alignment horizontal="left"/>
    </xf>
    <xf numFmtId="4" fontId="0" fillId="0" borderId="0" xfId="4" applyNumberFormat="1" applyFont="1" applyFill="1"/>
    <xf numFmtId="0" fontId="5" fillId="0" borderId="0" xfId="4" applyFont="1" applyBorder="1" applyAlignment="1">
      <alignment horizontal="left"/>
    </xf>
    <xf numFmtId="4" fontId="0" fillId="0" borderId="0" xfId="4" applyNumberFormat="1" applyFont="1" applyFill="1" applyAlignment="1">
      <alignment horizontal="right"/>
    </xf>
    <xf numFmtId="49" fontId="3" fillId="0" borderId="0" xfId="4" applyNumberFormat="1" applyFont="1" applyFill="1" applyAlignment="1">
      <alignment horizontal="right"/>
    </xf>
    <xf numFmtId="0" fontId="29" fillId="0" borderId="0" xfId="4" applyFill="1" applyBorder="1"/>
    <xf numFmtId="0" fontId="29" fillId="0" borderId="0" xfId="1"/>
    <xf numFmtId="0" fontId="29" fillId="0" borderId="0" xfId="1" applyBorder="1"/>
    <xf numFmtId="4" fontId="29" fillId="0" borderId="0" xfId="4" applyNumberFormat="1" applyFill="1" applyBorder="1" applyAlignment="1">
      <alignment horizontal="right"/>
    </xf>
    <xf numFmtId="0" fontId="7" fillId="0" borderId="0" xfId="4" applyFont="1" applyFill="1" applyAlignment="1">
      <alignment horizontal="center" vertical="top"/>
    </xf>
    <xf numFmtId="0" fontId="7" fillId="0" borderId="0" xfId="4" applyFont="1" applyFill="1" applyAlignment="1">
      <alignment vertical="top" wrapText="1"/>
    </xf>
    <xf numFmtId="0" fontId="0" fillId="0" borderId="0" xfId="4" applyFont="1" applyFill="1" applyAlignment="1">
      <alignment horizontal="center"/>
    </xf>
    <xf numFmtId="4" fontId="0" fillId="0" borderId="0" xfId="4" applyNumberFormat="1" applyFont="1" applyFill="1" applyBorder="1" applyAlignment="1">
      <alignment horizontal="right"/>
    </xf>
    <xf numFmtId="0" fontId="0" fillId="0" borderId="0" xfId="4" applyFont="1" applyFill="1" applyAlignment="1">
      <alignment horizontal="center" vertical="top"/>
    </xf>
    <xf numFmtId="0" fontId="0" fillId="0" borderId="0" xfId="4" applyNumberFormat="1" applyFont="1" applyFill="1" applyBorder="1" applyAlignment="1" applyProtection="1">
      <alignment vertical="top"/>
    </xf>
    <xf numFmtId="0" fontId="0" fillId="0" borderId="0" xfId="4" applyFont="1" applyFill="1" applyAlignment="1">
      <alignment vertical="top" wrapText="1"/>
    </xf>
    <xf numFmtId="0" fontId="8" fillId="0" borderId="0" xfId="4" applyFont="1"/>
    <xf numFmtId="0" fontId="7" fillId="0" borderId="0" xfId="4" applyNumberFormat="1" applyFont="1" applyFill="1" applyBorder="1" applyAlignment="1" applyProtection="1">
      <alignment horizontal="center" vertical="top"/>
    </xf>
    <xf numFmtId="0" fontId="7" fillId="0" borderId="0" xfId="4" applyNumberFormat="1" applyFont="1" applyFill="1" applyBorder="1" applyAlignment="1" applyProtection="1">
      <alignment vertical="top"/>
    </xf>
    <xf numFmtId="0" fontId="7" fillId="2" borderId="1" xfId="4" applyNumberFormat="1" applyFont="1" applyFill="1" applyBorder="1" applyAlignment="1" applyProtection="1">
      <alignment horizontal="center" vertical="top"/>
    </xf>
    <xf numFmtId="0" fontId="7" fillId="2" borderId="1" xfId="4" applyNumberFormat="1" applyFont="1" applyFill="1" applyBorder="1" applyAlignment="1" applyProtection="1">
      <alignment vertical="top"/>
    </xf>
    <xf numFmtId="0" fontId="0" fillId="2" borderId="1" xfId="4" applyNumberFormat="1" applyFont="1" applyFill="1" applyBorder="1" applyAlignment="1" applyProtection="1">
      <alignment vertical="top"/>
    </xf>
    <xf numFmtId="4" fontId="7" fillId="2" borderId="1" xfId="4" applyNumberFormat="1" applyFont="1" applyFill="1" applyBorder="1" applyAlignment="1" applyProtection="1">
      <alignment wrapText="1"/>
    </xf>
    <xf numFmtId="4" fontId="0" fillId="0" borderId="0" xfId="4" applyNumberFormat="1" applyFont="1" applyFill="1" applyBorder="1" applyAlignment="1" applyProtection="1">
      <alignment wrapText="1"/>
    </xf>
    <xf numFmtId="0" fontId="0" fillId="0" borderId="0" xfId="4" applyFont="1" applyFill="1" applyBorder="1" applyAlignment="1">
      <alignment horizontal="center" vertical="top"/>
    </xf>
    <xf numFmtId="0" fontId="0" fillId="0" borderId="0" xfId="4" applyFont="1" applyFill="1" applyBorder="1" applyAlignment="1">
      <alignment horizontal="center"/>
    </xf>
    <xf numFmtId="0" fontId="0" fillId="0" borderId="0" xfId="4" applyNumberFormat="1" applyFont="1" applyFill="1" applyBorder="1" applyAlignment="1" applyProtection="1">
      <alignment horizontal="center" vertical="top"/>
    </xf>
    <xf numFmtId="0" fontId="29" fillId="0" borderId="0" xfId="1" applyFill="1"/>
    <xf numFmtId="0" fontId="7" fillId="0" borderId="0" xfId="1" applyFont="1" applyFill="1"/>
    <xf numFmtId="0" fontId="7" fillId="0" borderId="0" xfId="4" applyNumberFormat="1" applyFont="1" applyFill="1" applyBorder="1" applyAlignment="1" applyProtection="1">
      <alignment vertical="top" wrapText="1"/>
    </xf>
    <xf numFmtId="0" fontId="0" fillId="2" borderId="1" xfId="4" applyFont="1" applyFill="1" applyBorder="1" applyAlignment="1">
      <alignment horizontal="center" vertical="top"/>
    </xf>
    <xf numFmtId="0" fontId="0" fillId="2" borderId="1" xfId="4" applyFont="1" applyFill="1" applyBorder="1" applyAlignment="1">
      <alignment horizontal="center"/>
    </xf>
    <xf numFmtId="4" fontId="7" fillId="2" borderId="1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 applyProtection="1"/>
    <xf numFmtId="0" fontId="0" fillId="2" borderId="2" xfId="4" applyFont="1" applyFill="1" applyBorder="1" applyAlignment="1">
      <alignment horizontal="center" vertical="top"/>
    </xf>
    <xf numFmtId="0" fontId="7" fillId="2" borderId="2" xfId="4" applyFont="1" applyFill="1" applyBorder="1" applyAlignment="1">
      <alignment vertical="top" wrapText="1"/>
    </xf>
    <xf numFmtId="0" fontId="0" fillId="2" borderId="2" xfId="4" applyFont="1" applyFill="1" applyBorder="1" applyAlignment="1">
      <alignment horizontal="center"/>
    </xf>
    <xf numFmtId="4" fontId="7" fillId="2" borderId="2" xfId="4" applyNumberFormat="1" applyFont="1" applyFill="1" applyBorder="1" applyAlignment="1">
      <alignment horizontal="right"/>
    </xf>
    <xf numFmtId="0" fontId="0" fillId="0" borderId="0" xfId="1" applyFont="1"/>
    <xf numFmtId="4" fontId="29" fillId="0" borderId="0" xfId="1" applyNumberFormat="1" applyBorder="1"/>
    <xf numFmtId="0" fontId="29" fillId="0" borderId="0" xfId="1" applyAlignment="1">
      <alignment vertical="center"/>
    </xf>
    <xf numFmtId="0" fontId="7" fillId="2" borderId="3" xfId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0" fontId="29" fillId="0" borderId="0" xfId="1" applyFill="1" applyAlignment="1">
      <alignment vertical="center"/>
    </xf>
    <xf numFmtId="0" fontId="29" fillId="0" borderId="4" xfId="1" applyBorder="1"/>
    <xf numFmtId="4" fontId="29" fillId="0" borderId="4" xfId="1" applyNumberFormat="1" applyBorder="1"/>
    <xf numFmtId="0" fontId="0" fillId="0" borderId="0" xfId="4" applyFont="1"/>
    <xf numFmtId="0" fontId="4" fillId="0" borderId="0" xfId="4" applyFont="1"/>
    <xf numFmtId="0" fontId="7" fillId="0" borderId="0" xfId="4" applyFont="1"/>
    <xf numFmtId="4" fontId="7" fillId="0" borderId="0" xfId="4" applyNumberFormat="1" applyFont="1" applyFill="1" applyBorder="1" applyAlignment="1">
      <alignment horizontal="center" vertical="center" wrapText="1"/>
    </xf>
    <xf numFmtId="0" fontId="0" fillId="0" borderId="0" xfId="4" applyFont="1" applyBorder="1"/>
    <xf numFmtId="0" fontId="9" fillId="0" borderId="0" xfId="4" applyNumberFormat="1" applyFont="1" applyFill="1" applyBorder="1" applyAlignment="1" applyProtection="1">
      <alignment vertical="top"/>
    </xf>
    <xf numFmtId="0" fontId="9" fillId="0" borderId="0" xfId="4" applyFont="1" applyFill="1" applyAlignment="1">
      <alignment vertical="top" wrapText="1"/>
    </xf>
    <xf numFmtId="0" fontId="7" fillId="2" borderId="1" xfId="4" applyFont="1" applyFill="1" applyBorder="1" applyAlignment="1">
      <alignment vertical="top"/>
    </xf>
    <xf numFmtId="0" fontId="0" fillId="0" borderId="0" xfId="4" applyFont="1" applyFill="1" applyBorder="1" applyAlignment="1">
      <alignment vertical="top" wrapText="1"/>
    </xf>
    <xf numFmtId="4" fontId="10" fillId="0" borderId="0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vertical="top" wrapText="1"/>
    </xf>
    <xf numFmtId="4" fontId="0" fillId="0" borderId="0" xfId="4" applyNumberFormat="1" applyFont="1" applyFill="1" applyBorder="1"/>
    <xf numFmtId="4" fontId="0" fillId="0" borderId="0" xfId="4" applyNumberFormat="1" applyFont="1" applyFill="1" applyBorder="1" applyAlignment="1" applyProtection="1"/>
    <xf numFmtId="165" fontId="0" fillId="0" borderId="0" xfId="1" applyNumberFormat="1" applyFont="1" applyAlignment="1">
      <alignment horizontal="right"/>
    </xf>
    <xf numFmtId="165" fontId="0" fillId="0" borderId="0" xfId="4" applyNumberFormat="1" applyFont="1" applyAlignment="1">
      <alignment horizontal="right"/>
    </xf>
    <xf numFmtId="165" fontId="0" fillId="0" borderId="0" xfId="4" applyNumberFormat="1" applyFont="1" applyFill="1" applyAlignment="1">
      <alignment horizontal="right"/>
    </xf>
    <xf numFmtId="0" fontId="0" fillId="0" borderId="0" xfId="1" applyFont="1" applyAlignment="1">
      <alignment vertical="top" wrapText="1"/>
    </xf>
    <xf numFmtId="0" fontId="0" fillId="0" borderId="0" xfId="4" applyFont="1" applyFill="1" applyAlignment="1">
      <alignment horizontal="right" vertical="top"/>
    </xf>
    <xf numFmtId="2" fontId="0" fillId="0" borderId="0" xfId="1" applyNumberFormat="1" applyFont="1"/>
    <xf numFmtId="0" fontId="0" fillId="0" borderId="0" xfId="4" applyFont="1" applyAlignment="1">
      <alignment horizontal="left" vertical="top" wrapText="1"/>
    </xf>
    <xf numFmtId="0" fontId="0" fillId="0" borderId="0" xfId="1" applyFont="1" applyAlignment="1">
      <alignment horizontal="left" vertical="top" wrapText="1"/>
    </xf>
    <xf numFmtId="0" fontId="0" fillId="0" borderId="0" xfId="4" applyFont="1" applyAlignment="1">
      <alignment vertical="top" wrapText="1"/>
    </xf>
    <xf numFmtId="165" fontId="0" fillId="0" borderId="0" xfId="4" applyNumberFormat="1" applyFont="1" applyBorder="1" applyAlignment="1">
      <alignment horizontal="right"/>
    </xf>
    <xf numFmtId="165" fontId="7" fillId="0" borderId="0" xfId="4" applyNumberFormat="1" applyFont="1" applyBorder="1" applyAlignment="1">
      <alignment horizontal="right"/>
    </xf>
    <xf numFmtId="0" fontId="0" fillId="3" borderId="2" xfId="4" applyFont="1" applyFill="1" applyBorder="1"/>
    <xf numFmtId="0" fontId="7" fillId="3" borderId="2" xfId="4" applyFont="1" applyFill="1" applyBorder="1"/>
    <xf numFmtId="165" fontId="0" fillId="3" borderId="2" xfId="4" applyNumberFormat="1" applyFont="1" applyFill="1" applyBorder="1" applyAlignment="1">
      <alignment horizontal="right"/>
    </xf>
    <xf numFmtId="165" fontId="7" fillId="3" borderId="2" xfId="4" applyNumberFormat="1" applyFont="1" applyFill="1" applyBorder="1" applyAlignment="1">
      <alignment horizontal="right"/>
    </xf>
    <xf numFmtId="4" fontId="0" fillId="0" borderId="0" xfId="4" applyNumberFormat="1" applyFont="1" applyBorder="1" applyAlignment="1">
      <alignment horizontal="right"/>
    </xf>
    <xf numFmtId="165" fontId="7" fillId="0" borderId="0" xfId="4" applyNumberFormat="1" applyFont="1" applyAlignment="1">
      <alignment horizontal="right"/>
    </xf>
    <xf numFmtId="4" fontId="0" fillId="0" borderId="0" xfId="4" applyNumberFormat="1" applyFont="1" applyAlignment="1">
      <alignment horizontal="right"/>
    </xf>
    <xf numFmtId="4" fontId="11" fillId="0" borderId="0" xfId="4" applyNumberFormat="1" applyFont="1"/>
    <xf numFmtId="0" fontId="7" fillId="0" borderId="0" xfId="4" applyNumberFormat="1" applyFont="1" applyFill="1" applyAlignment="1">
      <alignment horizontal="center" vertical="top"/>
    </xf>
    <xf numFmtId="0" fontId="0" fillId="0" borderId="0" xfId="4" applyFont="1" applyFill="1" applyAlignment="1">
      <alignment wrapText="1"/>
    </xf>
    <xf numFmtId="0" fontId="0" fillId="0" borderId="0" xfId="4" applyFont="1" applyFill="1"/>
    <xf numFmtId="0" fontId="12" fillId="0" borderId="0" xfId="4" applyFont="1" applyFill="1"/>
    <xf numFmtId="4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0" fontId="7" fillId="0" borderId="0" xfId="4" applyFont="1" applyAlignment="1">
      <alignment horizontal="center" vertical="top"/>
    </xf>
    <xf numFmtId="0" fontId="0" fillId="0" borderId="0" xfId="4" applyFont="1" applyAlignment="1">
      <alignment horizontal="center"/>
    </xf>
    <xf numFmtId="0" fontId="13" fillId="0" borderId="0" xfId="4" applyFont="1" applyAlignment="1">
      <alignment horizontal="center" vertical="top"/>
    </xf>
    <xf numFmtId="3" fontId="0" fillId="0" borderId="0" xfId="1" applyNumberFormat="1" applyFont="1" applyFill="1" applyAlignment="1">
      <alignment horizontal="right"/>
    </xf>
    <xf numFmtId="0" fontId="7" fillId="0" borderId="0" xfId="4" applyFont="1" applyFill="1"/>
    <xf numFmtId="0" fontId="14" fillId="0" borderId="0" xfId="4" applyFont="1" applyFill="1" applyAlignment="1">
      <alignment vertical="top" wrapText="1"/>
    </xf>
    <xf numFmtId="0" fontId="0" fillId="3" borderId="2" xfId="4" applyFont="1" applyFill="1" applyBorder="1" applyAlignment="1">
      <alignment horizontal="center"/>
    </xf>
    <xf numFmtId="0" fontId="0" fillId="0" borderId="5" xfId="4" applyFont="1" applyBorder="1"/>
    <xf numFmtId="4" fontId="12" fillId="0" borderId="0" xfId="4" applyNumberFormat="1" applyFont="1" applyFill="1"/>
    <xf numFmtId="4" fontId="0" fillId="0" borderId="5" xfId="1" applyNumberFormat="1" applyFont="1" applyFill="1" applyBorder="1" applyAlignment="1">
      <alignment horizontal="right"/>
    </xf>
    <xf numFmtId="165" fontId="0" fillId="0" borderId="5" xfId="1" applyNumberFormat="1" applyFont="1" applyFill="1" applyBorder="1" applyAlignment="1">
      <alignment horizontal="right"/>
    </xf>
    <xf numFmtId="0" fontId="7" fillId="0" borderId="0" xfId="4" applyNumberFormat="1" applyFont="1" applyAlignment="1">
      <alignment horizontal="center" vertical="top"/>
    </xf>
    <xf numFmtId="0" fontId="7" fillId="0" borderId="0" xfId="4" applyFont="1" applyAlignment="1">
      <alignment horizontal="center"/>
    </xf>
    <xf numFmtId="0" fontId="15" fillId="0" borderId="0" xfId="4" applyFont="1"/>
    <xf numFmtId="0" fontId="0" fillId="0" borderId="0" xfId="1" applyFont="1" applyFill="1" applyAlignment="1">
      <alignment horizontal="center"/>
    </xf>
    <xf numFmtId="2" fontId="0" fillId="0" borderId="0" xfId="4" applyNumberFormat="1" applyFont="1" applyFill="1"/>
    <xf numFmtId="0" fontId="0" fillId="0" borderId="0" xfId="1" applyFont="1" applyFill="1" applyAlignment="1">
      <alignment vertical="top" wrapText="1"/>
    </xf>
    <xf numFmtId="0" fontId="16" fillId="0" borderId="0" xfId="1" applyFont="1" applyAlignment="1">
      <alignment vertical="top" wrapText="1"/>
    </xf>
    <xf numFmtId="0" fontId="17" fillId="0" borderId="0" xfId="4" applyFont="1" applyFill="1" applyAlignment="1">
      <alignment vertical="top" wrapText="1"/>
    </xf>
    <xf numFmtId="0" fontId="7" fillId="0" borderId="0" xfId="1" applyFont="1" applyAlignment="1">
      <alignment wrapText="1"/>
    </xf>
    <xf numFmtId="2" fontId="0" fillId="0" borderId="0" xfId="4" applyNumberFormat="1" applyFont="1" applyFill="1" applyAlignment="1"/>
    <xf numFmtId="165" fontId="0" fillId="0" borderId="0" xfId="4" applyNumberFormat="1" applyFont="1" applyFill="1" applyAlignment="1"/>
    <xf numFmtId="0" fontId="1" fillId="0" borderId="0" xfId="1" applyNumberFormat="1" applyFont="1" applyAlignment="1">
      <alignment horizontal="left" vertical="top" wrapText="1"/>
    </xf>
    <xf numFmtId="2" fontId="0" fillId="0" borderId="0" xfId="4" applyNumberFormat="1" applyFont="1" applyFill="1" applyAlignment="1">
      <alignment horizontal="center"/>
    </xf>
    <xf numFmtId="165" fontId="0" fillId="0" borderId="0" xfId="4" applyNumberFormat="1" applyFont="1" applyFill="1" applyAlignment="1">
      <alignment horizontal="center"/>
    </xf>
    <xf numFmtId="0" fontId="0" fillId="0" borderId="0" xfId="1" applyFont="1" applyFill="1" applyAlignment="1">
      <alignment horizontal="left" vertical="top" wrapText="1"/>
    </xf>
    <xf numFmtId="0" fontId="19" fillId="0" borderId="0" xfId="1" applyFont="1" applyFill="1" applyAlignment="1">
      <alignment vertical="top" wrapText="1"/>
    </xf>
    <xf numFmtId="0" fontId="0" fillId="0" borderId="0" xfId="1" applyNumberFormat="1" applyFont="1" applyFill="1" applyAlignment="1">
      <alignment vertical="top" wrapText="1"/>
    </xf>
    <xf numFmtId="2" fontId="0" fillId="0" borderId="0" xfId="4" applyNumberFormat="1" applyFont="1" applyFill="1" applyAlignment="1">
      <alignment horizontal="right"/>
    </xf>
    <xf numFmtId="4" fontId="0" fillId="0" borderId="0" xfId="4" applyNumberFormat="1" applyFont="1" applyFill="1" applyAlignment="1">
      <alignment horizontal="center"/>
    </xf>
    <xf numFmtId="0" fontId="20" fillId="0" borderId="0" xfId="1" applyFont="1" applyFill="1" applyAlignment="1">
      <alignment vertical="top" wrapText="1"/>
    </xf>
    <xf numFmtId="0" fontId="18" fillId="0" borderId="0" xfId="2" applyFont="1" applyFill="1" applyBorder="1" applyAlignment="1" applyProtection="1">
      <alignment horizontal="justify" vertical="top" wrapText="1"/>
    </xf>
    <xf numFmtId="0" fontId="1" fillId="0" borderId="0" xfId="1" applyFont="1" applyFill="1" applyAlignment="1">
      <alignment vertical="top" wrapText="1"/>
    </xf>
    <xf numFmtId="2" fontId="22" fillId="0" borderId="0" xfId="1" applyNumberFormat="1" applyFont="1" applyFill="1"/>
    <xf numFmtId="0" fontId="0" fillId="0" borderId="0" xfId="1" applyNumberFormat="1" applyFont="1" applyAlignment="1">
      <alignment horizontal="left" vertical="top" wrapText="1"/>
    </xf>
    <xf numFmtId="0" fontId="0" fillId="0" borderId="0" xfId="1" applyFont="1" applyAlignment="1">
      <alignment horizontal="center"/>
    </xf>
    <xf numFmtId="0" fontId="18" fillId="0" borderId="0" xfId="4" applyFont="1" applyAlignment="1">
      <alignment vertical="top" wrapText="1"/>
    </xf>
    <xf numFmtId="0" fontId="7" fillId="0" borderId="0" xfId="1" applyFont="1" applyAlignment="1">
      <alignment vertical="top"/>
    </xf>
    <xf numFmtId="0" fontId="12" fillId="0" borderId="0" xfId="4" applyFont="1" applyFill="1" applyAlignment="1">
      <alignment vertical="top" wrapText="1"/>
    </xf>
    <xf numFmtId="2" fontId="0" fillId="0" borderId="0" xfId="1" applyNumberFormat="1" applyFont="1" applyFill="1" applyAlignment="1">
      <alignment horizontal="right"/>
    </xf>
    <xf numFmtId="2" fontId="0" fillId="3" borderId="2" xfId="4" applyNumberFormat="1" applyFont="1" applyFill="1" applyBorder="1"/>
    <xf numFmtId="2" fontId="0" fillId="0" borderId="0" xfId="4" applyNumberFormat="1" applyFont="1"/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horizontal="center" vertical="top" wrapText="1"/>
    </xf>
    <xf numFmtId="165" fontId="7" fillId="0" borderId="0" xfId="1" applyNumberFormat="1" applyFont="1" applyFill="1" applyAlignment="1">
      <alignment vertical="top" wrapText="1"/>
    </xf>
    <xf numFmtId="165" fontId="0" fillId="0" borderId="0" xfId="1" applyNumberFormat="1" applyFont="1" applyFill="1" applyAlignment="1">
      <alignment vertical="top" wrapText="1"/>
    </xf>
    <xf numFmtId="0" fontId="0" fillId="0" borderId="0" xfId="1" applyFont="1" applyFill="1" applyBorder="1" applyAlignment="1">
      <alignment horizontal="center"/>
    </xf>
    <xf numFmtId="2" fontId="0" fillId="0" borderId="0" xfId="1" applyNumberFormat="1" applyFont="1" applyFill="1" applyBorder="1" applyAlignment="1">
      <alignment vertical="top" wrapText="1"/>
    </xf>
    <xf numFmtId="4" fontId="0" fillId="0" borderId="0" xfId="1" applyNumberFormat="1" applyFont="1" applyAlignment="1">
      <alignment horizontal="right"/>
    </xf>
    <xf numFmtId="0" fontId="0" fillId="0" borderId="0" xfId="1" applyFont="1" applyFill="1" applyAlignment="1">
      <alignment horizontal="center" vertical="top"/>
    </xf>
    <xf numFmtId="0" fontId="0" fillId="0" borderId="0" xfId="1" applyFont="1" applyFill="1" applyBorder="1" applyAlignment="1">
      <alignment vertical="top" wrapText="1"/>
    </xf>
    <xf numFmtId="0" fontId="24" fillId="0" borderId="0" xfId="4" applyFont="1" applyAlignment="1">
      <alignment horizontal="center"/>
    </xf>
    <xf numFmtId="4" fontId="24" fillId="0" borderId="0" xfId="1" applyNumberFormat="1" applyFont="1" applyFill="1" applyAlignment="1">
      <alignment horizontal="right"/>
    </xf>
    <xf numFmtId="165" fontId="24" fillId="0" borderId="0" xfId="1" applyNumberFormat="1" applyFont="1" applyFill="1" applyAlignment="1">
      <alignment vertical="top" wrapText="1"/>
    </xf>
    <xf numFmtId="165" fontId="0" fillId="0" borderId="0" xfId="1" applyNumberFormat="1" applyFont="1" applyFill="1"/>
    <xf numFmtId="0" fontId="29" fillId="0" borderId="0" xfId="1" applyAlignment="1">
      <alignment horizontal="center"/>
    </xf>
    <xf numFmtId="165" fontId="29" fillId="0" borderId="0" xfId="1" applyNumberFormat="1" applyAlignment="1">
      <alignment horizontal="right"/>
    </xf>
    <xf numFmtId="0" fontId="25" fillId="0" borderId="0" xfId="1" applyFont="1" applyAlignment="1">
      <alignment horizontal="center"/>
    </xf>
    <xf numFmtId="165" fontId="7" fillId="0" borderId="0" xfId="1" applyNumberFormat="1" applyFont="1" applyFill="1" applyAlignment="1">
      <alignment horizontal="right" vertical="top" wrapText="1"/>
    </xf>
    <xf numFmtId="0" fontId="7" fillId="0" borderId="0" xfId="1" applyFont="1" applyFill="1" applyAlignment="1">
      <alignment horizontal="justify" vertical="top" wrapText="1"/>
    </xf>
    <xf numFmtId="0" fontId="26" fillId="0" borderId="0" xfId="1" applyFont="1" applyFill="1" applyAlignment="1">
      <alignment vertical="top" wrapText="1"/>
    </xf>
    <xf numFmtId="166" fontId="7" fillId="0" borderId="0" xfId="4" applyNumberFormat="1" applyFont="1" applyAlignment="1">
      <alignment horizontal="center" vertical="top"/>
    </xf>
    <xf numFmtId="0" fontId="0" fillId="0" borderId="0" xfId="4" applyFont="1" applyFill="1" applyAlignment="1">
      <alignment horizontal="left" vertical="top" wrapText="1"/>
    </xf>
    <xf numFmtId="165" fontId="29" fillId="0" borderId="0" xfId="4" applyNumberFormat="1" applyFill="1" applyAlignment="1">
      <alignment horizontal="right"/>
    </xf>
    <xf numFmtId="0" fontId="0" fillId="0" borderId="0" xfId="5" applyFont="1" applyFill="1" applyAlignment="1">
      <alignment vertical="top" wrapText="1"/>
    </xf>
    <xf numFmtId="0" fontId="0" fillId="0" borderId="0" xfId="1" applyFont="1" applyFill="1" applyAlignment="1">
      <alignment horizontal="center" vertical="top" wrapText="1"/>
    </xf>
    <xf numFmtId="165" fontId="0" fillId="0" borderId="0" xfId="4" applyNumberFormat="1" applyFont="1" applyFill="1" applyAlignment="1">
      <alignment horizontal="right" vertical="top" wrapText="1"/>
    </xf>
    <xf numFmtId="0" fontId="0" fillId="0" borderId="0" xfId="4" applyFont="1" applyAlignment="1">
      <alignment wrapText="1"/>
    </xf>
    <xf numFmtId="0" fontId="25" fillId="0" borderId="0" xfId="4" applyFont="1" applyAlignment="1">
      <alignment horizontal="center"/>
    </xf>
    <xf numFmtId="0" fontId="29" fillId="0" borderId="0" xfId="1" applyAlignment="1">
      <alignment wrapText="1"/>
    </xf>
    <xf numFmtId="0" fontId="7" fillId="0" borderId="0" xfId="4" applyFont="1" applyFill="1" applyAlignment="1">
      <alignment horizontal="center" vertical="top" wrapText="1"/>
    </xf>
    <xf numFmtId="165" fontId="7" fillId="0" borderId="0" xfId="4" applyNumberFormat="1" applyFont="1" applyFill="1" applyAlignment="1">
      <alignment vertical="top" wrapText="1"/>
    </xf>
    <xf numFmtId="0" fontId="14" fillId="0" borderId="0" xfId="4" applyFont="1" applyFill="1" applyAlignment="1">
      <alignment horizontal="center"/>
    </xf>
    <xf numFmtId="4" fontId="14" fillId="0" borderId="0" xfId="4" applyNumberFormat="1" applyFont="1" applyFill="1" applyAlignment="1">
      <alignment horizontal="right"/>
    </xf>
    <xf numFmtId="165" fontId="14" fillId="0" borderId="0" xfId="4" applyNumberFormat="1" applyFont="1" applyFill="1" applyAlignment="1">
      <alignment horizontal="right"/>
    </xf>
    <xf numFmtId="0" fontId="14" fillId="0" borderId="0" xfId="4" applyFont="1"/>
    <xf numFmtId="0" fontId="14" fillId="0" borderId="0" xfId="4" applyFont="1" applyAlignment="1">
      <alignment horizontal="center"/>
    </xf>
    <xf numFmtId="165" fontId="14" fillId="0" borderId="0" xfId="4" applyNumberFormat="1" applyFont="1" applyAlignment="1">
      <alignment horizontal="right"/>
    </xf>
    <xf numFmtId="165" fontId="0" fillId="0" borderId="0" xfId="4" applyNumberFormat="1" applyFont="1"/>
    <xf numFmtId="2" fontId="0" fillId="0" borderId="0" xfId="1" applyNumberFormat="1" applyFont="1" applyFill="1" applyAlignment="1">
      <alignment vertical="top" wrapText="1"/>
    </xf>
    <xf numFmtId="0" fontId="14" fillId="0" borderId="0" xfId="1" applyFont="1" applyFill="1" applyAlignment="1">
      <alignment horizontal="center" vertical="top" wrapText="1"/>
    </xf>
    <xf numFmtId="4" fontId="14" fillId="0" borderId="0" xfId="4" applyNumberFormat="1" applyFont="1" applyFill="1"/>
    <xf numFmtId="0" fontId="0" fillId="0" borderId="0" xfId="4" applyNumberFormat="1" applyFont="1" applyFill="1" applyAlignment="1">
      <alignment vertical="top" wrapText="1"/>
    </xf>
    <xf numFmtId="0" fontId="0" fillId="0" borderId="1" xfId="4" applyNumberFormat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horizontal="center" vertical="top" wrapText="1"/>
    </xf>
    <xf numFmtId="4" fontId="0" fillId="0" borderId="1" xfId="4" applyNumberFormat="1" applyFont="1" applyFill="1" applyBorder="1"/>
    <xf numFmtId="0" fontId="28" fillId="0" borderId="0" xfId="4" applyFont="1"/>
    <xf numFmtId="0" fontId="1" fillId="0" borderId="0" xfId="4" applyFont="1" applyFill="1" applyAlignment="1">
      <alignment vertical="top" wrapText="1"/>
    </xf>
    <xf numFmtId="0" fontId="29" fillId="0" borderId="0" xfId="4" applyFont="1" applyFill="1" applyAlignment="1">
      <alignment vertical="top" wrapText="1"/>
    </xf>
    <xf numFmtId="0" fontId="29" fillId="0" borderId="0" xfId="1" applyFont="1" applyFill="1" applyAlignment="1">
      <alignment horizontal="left" vertical="top" wrapText="1"/>
    </xf>
    <xf numFmtId="0" fontId="30" fillId="0" borderId="0" xfId="1" applyFont="1" applyFill="1" applyAlignment="1">
      <alignment horizontal="left" vertical="top" wrapText="1"/>
    </xf>
    <xf numFmtId="0" fontId="30" fillId="0" borderId="0" xfId="1" applyFont="1" applyFill="1" applyAlignment="1">
      <alignment vertical="top" wrapText="1"/>
    </xf>
    <xf numFmtId="0" fontId="31" fillId="0" borderId="0" xfId="1" applyFont="1" applyFill="1" applyAlignment="1">
      <alignment vertical="top" wrapText="1"/>
    </xf>
    <xf numFmtId="0" fontId="30" fillId="0" borderId="0" xfId="1" applyFont="1" applyFill="1" applyBorder="1" applyAlignment="1">
      <alignment vertical="top" wrapText="1"/>
    </xf>
    <xf numFmtId="0" fontId="30" fillId="0" borderId="0" xfId="1" applyFont="1" applyAlignment="1">
      <alignment horizontal="left" vertical="top" wrapText="1"/>
    </xf>
    <xf numFmtId="0" fontId="29" fillId="0" borderId="0" xfId="4" applyFont="1" applyAlignment="1">
      <alignment horizontal="center"/>
    </xf>
    <xf numFmtId="4" fontId="29" fillId="0" borderId="0" xfId="1" applyNumberFormat="1" applyFont="1" applyFill="1" applyAlignment="1">
      <alignment horizontal="right"/>
    </xf>
    <xf numFmtId="165" fontId="29" fillId="0" borderId="0" xfId="1" applyNumberFormat="1" applyFont="1" applyFill="1" applyAlignment="1">
      <alignment vertical="top" wrapText="1"/>
    </xf>
    <xf numFmtId="4" fontId="29" fillId="0" borderId="0" xfId="4" applyNumberFormat="1" applyFont="1" applyAlignment="1">
      <alignment horizontal="right"/>
    </xf>
    <xf numFmtId="0" fontId="29" fillId="0" borderId="0" xfId="0" applyFont="1"/>
    <xf numFmtId="2" fontId="29" fillId="0" borderId="0" xfId="1" applyNumberFormat="1" applyFont="1" applyFill="1" applyBorder="1" applyAlignment="1">
      <alignment vertical="top" wrapText="1"/>
    </xf>
    <xf numFmtId="0" fontId="29" fillId="0" borderId="0" xfId="1" applyFont="1" applyFill="1" applyBorder="1" applyAlignment="1">
      <alignment horizontal="center"/>
    </xf>
    <xf numFmtId="165" fontId="29" fillId="0" borderId="0" xfId="1" applyNumberFormat="1" applyFont="1" applyFill="1" applyAlignment="1">
      <alignment horizontal="right"/>
    </xf>
    <xf numFmtId="165" fontId="29" fillId="0" borderId="0" xfId="4" applyNumberFormat="1" applyFont="1" applyAlignment="1">
      <alignment horizontal="right"/>
    </xf>
    <xf numFmtId="4" fontId="29" fillId="0" borderId="0" xfId="1" applyNumberFormat="1" applyFont="1" applyAlignment="1">
      <alignment horizontal="right"/>
    </xf>
    <xf numFmtId="0" fontId="0" fillId="0" borderId="0" xfId="4" applyFont="1" applyFill="1" applyAlignment="1">
      <alignment horizontal="right"/>
    </xf>
    <xf numFmtId="165" fontId="0" fillId="0" borderId="0" xfId="1" applyNumberFormat="1" applyFont="1" applyFill="1" applyAlignment="1">
      <alignment wrapText="1"/>
    </xf>
    <xf numFmtId="2" fontId="0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wrapText="1"/>
    </xf>
    <xf numFmtId="165" fontId="29" fillId="0" borderId="0" xfId="1" applyNumberFormat="1" applyFont="1" applyFill="1" applyAlignment="1">
      <alignment wrapText="1"/>
    </xf>
    <xf numFmtId="0" fontId="30" fillId="0" borderId="0" xfId="4" applyFont="1" applyFill="1" applyAlignment="1">
      <alignment vertical="top" wrapText="1"/>
    </xf>
    <xf numFmtId="0" fontId="29" fillId="0" borderId="0" xfId="1" applyFont="1" applyFill="1" applyAlignment="1">
      <alignment vertical="top" wrapText="1"/>
    </xf>
    <xf numFmtId="0" fontId="29" fillId="0" borderId="0" xfId="1" applyNumberFormat="1" applyFont="1" applyFill="1" applyAlignment="1">
      <alignment vertical="top" wrapText="1"/>
    </xf>
    <xf numFmtId="0" fontId="29" fillId="0" borderId="0" xfId="2" applyFont="1" applyFill="1" applyBorder="1" applyAlignment="1" applyProtection="1">
      <alignment horizontal="justify" vertical="top" wrapText="1"/>
    </xf>
    <xf numFmtId="0" fontId="29" fillId="0" borderId="0" xfId="1" applyNumberFormat="1" applyFont="1" applyAlignment="1">
      <alignment horizontal="left" vertical="top" wrapText="1"/>
    </xf>
    <xf numFmtId="0" fontId="29" fillId="0" borderId="0" xfId="1" quotePrefix="1" applyFont="1" applyFill="1" applyAlignment="1">
      <alignment horizontal="left" vertical="top" wrapText="1"/>
    </xf>
    <xf numFmtId="0" fontId="29" fillId="0" borderId="0" xfId="4" applyFont="1" applyAlignment="1">
      <alignment vertical="top" wrapText="1"/>
    </xf>
    <xf numFmtId="0" fontId="29" fillId="0" borderId="0" xfId="4" applyFont="1" applyAlignment="1">
      <alignment horizontal="left" vertical="top" wrapText="1"/>
    </xf>
    <xf numFmtId="0" fontId="29" fillId="0" borderId="0" xfId="4" applyFont="1"/>
    <xf numFmtId="0" fontId="3" fillId="0" borderId="0" xfId="4" applyFont="1" applyBorder="1" applyAlignment="1">
      <alignment horizontal="left"/>
    </xf>
    <xf numFmtId="0" fontId="0" fillId="0" borderId="0" xfId="4" applyNumberFormat="1" applyFont="1" applyFill="1" applyBorder="1" applyAlignment="1">
      <alignment horizontal="center"/>
    </xf>
    <xf numFmtId="0" fontId="29" fillId="0" borderId="0" xfId="4" applyNumberFormat="1" applyFill="1" applyBorder="1" applyAlignment="1">
      <alignment horizontal="center"/>
    </xf>
    <xf numFmtId="0" fontId="0" fillId="0" borderId="0" xfId="4" applyFont="1" applyBorder="1" applyAlignment="1">
      <alignment horizontal="left"/>
    </xf>
    <xf numFmtId="0" fontId="0" fillId="0" borderId="0" xfId="4" applyFont="1" applyBorder="1" applyAlignment="1">
      <alignment horizontal="left" wrapText="1"/>
    </xf>
    <xf numFmtId="0" fontId="5" fillId="0" borderId="0" xfId="4" applyFont="1" applyBorder="1" applyAlignment="1">
      <alignment horizontal="left"/>
    </xf>
    <xf numFmtId="164" fontId="3" fillId="0" borderId="0" xfId="4" applyNumberFormat="1" applyFont="1" applyBorder="1" applyAlignment="1">
      <alignment horizontal="left"/>
    </xf>
    <xf numFmtId="0" fontId="29" fillId="0" borderId="0" xfId="4" applyFill="1" applyBorder="1"/>
    <xf numFmtId="0" fontId="6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4" fontId="0" fillId="0" borderId="0" xfId="4" applyNumberFormat="1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0" fontId="6" fillId="0" borderId="0" xfId="4" applyFont="1" applyBorder="1" applyAlignment="1">
      <alignment horizontal="center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2:F54"/>
  <sheetViews>
    <sheetView tabSelected="1" view="pageBreakPreview" zoomScaleNormal="87" zoomScaleSheetLayoutView="100" workbookViewId="0">
      <selection activeCell="D8" sqref="D8:F8"/>
    </sheetView>
  </sheetViews>
  <sheetFormatPr defaultColWidth="9.109375" defaultRowHeight="13.2"/>
  <cols>
    <col min="1" max="5" width="9.109375" style="1"/>
    <col min="6" max="6" width="40" style="1" customWidth="1"/>
    <col min="7" max="16384" width="9.109375" style="1"/>
  </cols>
  <sheetData>
    <row r="2" spans="1:6">
      <c r="A2" s="2"/>
      <c r="B2" s="3"/>
      <c r="C2" s="4"/>
      <c r="D2" s="5"/>
      <c r="E2" s="6"/>
      <c r="F2" s="6"/>
    </row>
    <row r="3" spans="1:6">
      <c r="A3" s="2"/>
      <c r="B3" s="3"/>
      <c r="C3" s="4"/>
      <c r="D3" s="5"/>
      <c r="E3" s="6"/>
      <c r="F3" s="6"/>
    </row>
    <row r="4" spans="1:6">
      <c r="A4" s="2"/>
      <c r="B4" s="3"/>
      <c r="C4" s="4"/>
      <c r="D4" s="5"/>
      <c r="E4" s="6"/>
      <c r="F4" s="6"/>
    </row>
    <row r="5" spans="1:6">
      <c r="A5" s="2"/>
      <c r="B5" s="3"/>
      <c r="C5" s="4"/>
      <c r="D5" s="5"/>
      <c r="E5" s="6"/>
      <c r="F5" s="6"/>
    </row>
    <row r="6" spans="1:6" ht="13.8">
      <c r="A6" s="212" t="s">
        <v>0</v>
      </c>
      <c r="B6" s="212"/>
      <c r="C6" s="212"/>
      <c r="D6" s="212" t="s">
        <v>1</v>
      </c>
      <c r="E6" s="212"/>
      <c r="F6" s="212"/>
    </row>
    <row r="7" spans="1:6" ht="13.8">
      <c r="A7" s="7"/>
      <c r="B7" s="7"/>
      <c r="C7" s="7"/>
      <c r="D7" s="212" t="s">
        <v>269</v>
      </c>
      <c r="E7" s="212"/>
      <c r="F7" s="212"/>
    </row>
    <row r="8" spans="1:6">
      <c r="A8" s="2"/>
      <c r="B8" s="3"/>
      <c r="C8" s="4"/>
      <c r="D8" s="222" t="s">
        <v>2</v>
      </c>
      <c r="E8" s="222"/>
      <c r="F8" s="222"/>
    </row>
    <row r="9" spans="1:6">
      <c r="A9" s="2"/>
      <c r="B9" s="3"/>
      <c r="C9" s="4"/>
      <c r="D9" s="8"/>
      <c r="E9" s="9"/>
      <c r="F9" s="9"/>
    </row>
    <row r="10" spans="1:6">
      <c r="A10" s="2"/>
      <c r="B10" s="3"/>
      <c r="C10" s="4"/>
      <c r="D10" s="5"/>
      <c r="E10" s="6"/>
      <c r="F10" s="6"/>
    </row>
    <row r="11" spans="1:6">
      <c r="A11" s="2"/>
      <c r="B11" s="3"/>
      <c r="C11" s="4"/>
      <c r="D11" s="5"/>
      <c r="E11" s="6"/>
      <c r="F11" s="6"/>
    </row>
    <row r="12" spans="1:6">
      <c r="A12" s="2"/>
      <c r="B12" s="3"/>
      <c r="C12" s="4"/>
      <c r="D12" s="5"/>
      <c r="E12" s="6"/>
      <c r="F12" s="6"/>
    </row>
    <row r="13" spans="1:6" ht="13.8">
      <c r="A13" s="212" t="s">
        <v>3</v>
      </c>
      <c r="B13" s="212"/>
      <c r="C13" s="212"/>
      <c r="D13" s="223" t="s">
        <v>4</v>
      </c>
      <c r="E13" s="223"/>
      <c r="F13" s="223"/>
    </row>
    <row r="14" spans="1:6" ht="13.8">
      <c r="A14" s="7"/>
      <c r="B14" s="7"/>
      <c r="C14" s="7"/>
      <c r="D14" s="215" t="s">
        <v>5</v>
      </c>
      <c r="E14" s="215"/>
      <c r="F14" s="215"/>
    </row>
    <row r="15" spans="1:6" ht="13.8" customHeight="1">
      <c r="A15" s="7"/>
      <c r="B15" s="7"/>
      <c r="C15" s="7"/>
      <c r="D15" s="216" t="s">
        <v>6</v>
      </c>
      <c r="E15" s="216"/>
      <c r="F15" s="216"/>
    </row>
    <row r="16" spans="1:6" ht="13.8">
      <c r="A16" s="7"/>
      <c r="B16" s="7"/>
      <c r="C16" s="7"/>
      <c r="D16" s="217"/>
      <c r="E16" s="217"/>
      <c r="F16" s="217"/>
    </row>
    <row r="17" spans="1:6" ht="13.8">
      <c r="A17" s="7"/>
      <c r="B17" s="7"/>
      <c r="C17" s="7"/>
      <c r="D17" s="217"/>
      <c r="E17" s="217"/>
      <c r="F17" s="217"/>
    </row>
    <row r="18" spans="1:6" ht="13.8">
      <c r="A18" s="7"/>
      <c r="B18" s="7"/>
      <c r="C18" s="7"/>
      <c r="D18" s="7"/>
      <c r="E18" s="7"/>
      <c r="F18" s="7"/>
    </row>
    <row r="19" spans="1:6">
      <c r="A19" s="2"/>
      <c r="B19" s="3"/>
      <c r="C19" s="4"/>
      <c r="D19" s="11"/>
      <c r="E19" s="9"/>
      <c r="F19" s="9"/>
    </row>
    <row r="20" spans="1:6">
      <c r="A20" s="2"/>
      <c r="B20" s="3"/>
      <c r="C20" s="4"/>
      <c r="D20" s="5"/>
      <c r="E20" s="6"/>
      <c r="F20" s="6"/>
    </row>
    <row r="21" spans="1:6">
      <c r="A21" s="2"/>
      <c r="B21" s="3"/>
      <c r="C21" s="4"/>
      <c r="D21" s="5"/>
      <c r="E21" s="6"/>
      <c r="F21" s="6"/>
    </row>
    <row r="22" spans="1:6">
      <c r="A22" s="2"/>
      <c r="B22" s="3"/>
      <c r="C22" s="4"/>
      <c r="D22" s="5"/>
      <c r="E22" s="6"/>
      <c r="F22" s="6"/>
    </row>
    <row r="23" spans="1:6" ht="13.8">
      <c r="A23" s="212" t="s">
        <v>7</v>
      </c>
      <c r="B23" s="212"/>
      <c r="C23" s="212"/>
      <c r="D23" s="218" t="s">
        <v>8</v>
      </c>
      <c r="E23" s="218"/>
      <c r="F23" s="218"/>
    </row>
    <row r="24" spans="1:6" ht="13.8">
      <c r="A24" s="212" t="s">
        <v>9</v>
      </c>
      <c r="B24" s="212"/>
      <c r="C24" s="212"/>
      <c r="D24" s="12" t="s">
        <v>10</v>
      </c>
      <c r="E24" s="6"/>
      <c r="F24" s="6"/>
    </row>
    <row r="25" spans="1:6">
      <c r="A25" s="2"/>
      <c r="B25" s="3"/>
      <c r="C25" s="219"/>
      <c r="D25" s="219"/>
      <c r="E25" s="219"/>
      <c r="F25" s="219"/>
    </row>
    <row r="26" spans="1:6">
      <c r="A26" s="2"/>
      <c r="B26" s="3"/>
      <c r="C26" s="4"/>
      <c r="D26" s="5"/>
      <c r="E26" s="6"/>
      <c r="F26" s="6"/>
    </row>
    <row r="27" spans="1:6">
      <c r="A27" s="2"/>
      <c r="B27" s="3"/>
      <c r="C27" s="4"/>
      <c r="D27" s="5"/>
      <c r="E27" s="6"/>
      <c r="F27" s="6"/>
    </row>
    <row r="28" spans="1:6" ht="17.399999999999999">
      <c r="A28" s="220" t="s">
        <v>11</v>
      </c>
      <c r="B28" s="220"/>
      <c r="C28" s="220"/>
      <c r="D28" s="220"/>
      <c r="E28" s="220"/>
      <c r="F28" s="220"/>
    </row>
    <row r="29" spans="1:6">
      <c r="A29" s="221" t="s">
        <v>12</v>
      </c>
      <c r="B29" s="221"/>
      <c r="C29" s="221"/>
      <c r="D29" s="221"/>
      <c r="E29" s="221"/>
      <c r="F29" s="221"/>
    </row>
    <row r="30" spans="1:6">
      <c r="A30" s="221" t="s">
        <v>13</v>
      </c>
      <c r="B30" s="221"/>
      <c r="C30" s="221"/>
      <c r="D30" s="221"/>
      <c r="E30" s="221"/>
      <c r="F30" s="221"/>
    </row>
    <row r="31" spans="1:6">
      <c r="A31" s="214"/>
      <c r="B31" s="214"/>
      <c r="C31" s="214"/>
      <c r="D31" s="214"/>
      <c r="E31" s="214"/>
      <c r="F31" s="214"/>
    </row>
    <row r="32" spans="1:6">
      <c r="A32" s="2"/>
      <c r="B32" s="3"/>
      <c r="C32" s="4"/>
      <c r="D32" s="5"/>
      <c r="E32" s="6"/>
      <c r="F32" s="6"/>
    </row>
    <row r="33" spans="1:6">
      <c r="A33" s="2"/>
      <c r="B33" s="3"/>
      <c r="C33" s="4"/>
      <c r="D33" s="5"/>
      <c r="E33" s="6"/>
      <c r="F33" s="6"/>
    </row>
    <row r="34" spans="1:6">
      <c r="A34" s="2"/>
      <c r="B34" s="3"/>
      <c r="C34" s="4"/>
      <c r="D34" s="5"/>
      <c r="E34" s="6"/>
      <c r="F34" s="6"/>
    </row>
    <row r="35" spans="1:6">
      <c r="A35" s="2"/>
      <c r="B35" s="3"/>
      <c r="C35" s="4"/>
      <c r="D35" s="5"/>
      <c r="E35" s="6"/>
      <c r="F35" s="6"/>
    </row>
    <row r="36" spans="1:6">
      <c r="A36" s="2"/>
      <c r="B36" s="3"/>
      <c r="C36" s="4"/>
      <c r="D36" s="5"/>
      <c r="E36" s="6"/>
      <c r="F36" s="6"/>
    </row>
    <row r="37" spans="1:6">
      <c r="A37" s="2"/>
      <c r="B37" s="3"/>
      <c r="C37" s="4"/>
      <c r="D37" s="5"/>
      <c r="E37" s="6"/>
      <c r="F37" s="6"/>
    </row>
    <row r="38" spans="1:6" ht="13.8">
      <c r="A38" s="212" t="s">
        <v>14</v>
      </c>
      <c r="B38" s="212"/>
      <c r="C38" s="212"/>
      <c r="D38" s="212" t="s">
        <v>15</v>
      </c>
      <c r="E38" s="212"/>
      <c r="F38" s="212"/>
    </row>
    <row r="39" spans="1:6" ht="13.8">
      <c r="A39" s="212" t="s">
        <v>16</v>
      </c>
      <c r="B39" s="212"/>
      <c r="C39" s="212"/>
      <c r="D39" s="212" t="s">
        <v>17</v>
      </c>
      <c r="E39" s="212"/>
      <c r="F39" s="212"/>
    </row>
    <row r="40" spans="1:6">
      <c r="A40" s="2"/>
      <c r="B40" s="3"/>
      <c r="C40" s="4"/>
      <c r="D40" s="5"/>
      <c r="E40" s="6"/>
      <c r="F40" s="6"/>
    </row>
    <row r="41" spans="1:6">
      <c r="A41" s="2"/>
      <c r="B41" s="3"/>
      <c r="C41" s="4"/>
      <c r="D41" s="5"/>
      <c r="E41" s="6"/>
      <c r="F41" s="6"/>
    </row>
    <row r="42" spans="1:6">
      <c r="A42" s="2"/>
      <c r="B42" s="3"/>
      <c r="C42" s="4"/>
      <c r="D42" s="5"/>
      <c r="E42" s="6"/>
      <c r="F42" s="6"/>
    </row>
    <row r="43" spans="1:6" ht="13.8">
      <c r="A43" s="212" t="s">
        <v>18</v>
      </c>
      <c r="B43" s="212"/>
      <c r="C43" s="212"/>
      <c r="D43" s="212" t="s">
        <v>19</v>
      </c>
      <c r="E43" s="212"/>
      <c r="F43" s="212"/>
    </row>
    <row r="44" spans="1:6">
      <c r="A44" s="2"/>
      <c r="B44" s="3"/>
      <c r="C44" s="4"/>
      <c r="D44" s="5"/>
      <c r="E44" s="6"/>
      <c r="F44" s="6"/>
    </row>
    <row r="45" spans="1:6">
      <c r="A45" s="2"/>
      <c r="B45" s="3"/>
      <c r="C45" s="4"/>
      <c r="D45" s="5"/>
      <c r="E45" s="6"/>
      <c r="F45" s="6"/>
    </row>
    <row r="46" spans="1:6">
      <c r="A46" s="2"/>
      <c r="B46" s="3"/>
      <c r="C46" s="4"/>
      <c r="D46" s="5"/>
      <c r="E46" s="6"/>
      <c r="F46" s="6"/>
    </row>
    <row r="47" spans="1:6">
      <c r="A47" s="2"/>
      <c r="B47" s="3"/>
      <c r="C47" s="4"/>
      <c r="D47" s="5"/>
      <c r="E47" s="6"/>
      <c r="F47" s="6"/>
    </row>
    <row r="48" spans="1:6" ht="13.8">
      <c r="A48" s="212" t="s">
        <v>20</v>
      </c>
      <c r="B48" s="212"/>
      <c r="C48" s="212"/>
      <c r="D48" s="5"/>
      <c r="E48" s="6"/>
      <c r="F48" s="6"/>
    </row>
    <row r="49" spans="1:6">
      <c r="A49" s="2"/>
      <c r="B49" s="3"/>
      <c r="C49" s="4"/>
      <c r="D49" s="5"/>
      <c r="E49" s="6"/>
      <c r="F49" s="6"/>
    </row>
    <row r="50" spans="1:6">
      <c r="A50" s="2"/>
      <c r="B50" s="3"/>
      <c r="C50" s="4"/>
      <c r="D50" s="5"/>
      <c r="E50" s="6"/>
      <c r="F50" s="6"/>
    </row>
    <row r="51" spans="1:6">
      <c r="A51" s="2"/>
      <c r="B51" s="3"/>
      <c r="C51" s="4"/>
      <c r="D51" s="5"/>
      <c r="E51" s="6"/>
      <c r="F51" s="6"/>
    </row>
    <row r="52" spans="1:6">
      <c r="A52" s="2"/>
      <c r="B52" s="3"/>
      <c r="C52" s="4"/>
      <c r="D52" s="5"/>
      <c r="E52" s="6"/>
      <c r="F52" s="6"/>
    </row>
    <row r="53" spans="1:6">
      <c r="A53" s="2"/>
      <c r="B53" s="3"/>
      <c r="C53" s="4"/>
      <c r="D53" s="5"/>
      <c r="E53" s="6"/>
      <c r="F53" s="6"/>
    </row>
    <row r="54" spans="1:6">
      <c r="A54" s="213"/>
      <c r="B54" s="213"/>
      <c r="C54" s="213"/>
      <c r="D54" s="213"/>
      <c r="E54" s="213"/>
      <c r="F54" s="213"/>
    </row>
  </sheetData>
  <sheetProtection selectLockedCells="1" selectUnlockedCells="1"/>
  <mergeCells count="26">
    <mergeCell ref="A6:C6"/>
    <mergeCell ref="D6:F6"/>
    <mergeCell ref="D7:F7"/>
    <mergeCell ref="D8:F8"/>
    <mergeCell ref="A13:C13"/>
    <mergeCell ref="D13:F13"/>
    <mergeCell ref="A31:F31"/>
    <mergeCell ref="D14:F14"/>
    <mergeCell ref="D15:F15"/>
    <mergeCell ref="D16:F16"/>
    <mergeCell ref="D17:F17"/>
    <mergeCell ref="A23:C23"/>
    <mergeCell ref="D23:F23"/>
    <mergeCell ref="A24:C24"/>
    <mergeCell ref="C25:F25"/>
    <mergeCell ref="A28:F28"/>
    <mergeCell ref="A29:F29"/>
    <mergeCell ref="A30:F30"/>
    <mergeCell ref="A48:C48"/>
    <mergeCell ref="A54:F54"/>
    <mergeCell ref="A38:C38"/>
    <mergeCell ref="D38:F38"/>
    <mergeCell ref="A39:C39"/>
    <mergeCell ref="D39:F39"/>
    <mergeCell ref="A43:C43"/>
    <mergeCell ref="D43:F43"/>
  </mergeCells>
  <pageMargins left="1.1812499999999999" right="0.39374999999999999" top="1.1812499999999999" bottom="0.98472222222222217" header="0.31527777777777777" footer="0.31527777777777777"/>
  <pageSetup paperSize="9" scale="97" firstPageNumber="0" orientation="portrait" horizontalDpi="300" verticalDpi="300" r:id="rId1"/>
  <headerFooter alignWithMargins="0">
    <oddHeader>&amp;L&amp;8AT-15/2017&amp;C&amp;8PAVILJONI AD TURRES - X
k.č.2494/1 k.o. Crikvenica&amp;R&amp;"Arial,Bold"&amp;9&amp;P</oddHeader>
    <oddFooter>&amp;L&amp;8Izvršilac:
KONSTRUKTOR d.o.o.
Zagreb, Ede Murtića 11&amp;C&amp;8TROŠKOVNIK
građevinsko obrtničkih radova
za energetaku obnovu&amp;R&amp;8Naručilac: 
ŠTED INVEST
Slavonska avenija 3
Zagreb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B1:L16"/>
  <sheetViews>
    <sheetView view="pageBreakPreview" zoomScaleNormal="87" zoomScaleSheetLayoutView="100" workbookViewId="0">
      <selection activeCell="D6" sqref="D6"/>
    </sheetView>
  </sheetViews>
  <sheetFormatPr defaultColWidth="10.44140625" defaultRowHeight="13.2"/>
  <cols>
    <col min="1" max="1" width="1" style="55" customWidth="1"/>
    <col min="2" max="2" width="5" style="55" customWidth="1"/>
    <col min="3" max="3" width="43.6640625" style="55" customWidth="1"/>
    <col min="4" max="4" width="41.88671875" style="55" customWidth="1"/>
    <col min="5" max="5" width="5" style="94" customWidth="1"/>
    <col min="6" max="6" width="8.6640625" style="55" customWidth="1"/>
    <col min="7" max="7" width="13.44140625" style="69" customWidth="1"/>
    <col min="8" max="8" width="13.5546875" style="69" customWidth="1"/>
    <col min="9" max="9" width="1.44140625" style="85" customWidth="1"/>
    <col min="10" max="10" width="1.6640625" style="85" customWidth="1"/>
    <col min="11" max="16384" width="10.44140625" style="55"/>
  </cols>
  <sheetData>
    <row r="1" spans="2:12">
      <c r="B1" s="21"/>
      <c r="C1" s="23"/>
      <c r="D1" s="23"/>
      <c r="E1" s="19"/>
      <c r="F1" s="11"/>
      <c r="G1" s="70"/>
      <c r="H1" s="70"/>
    </row>
    <row r="2" spans="2:12">
      <c r="B2" s="17" t="s">
        <v>28</v>
      </c>
      <c r="C2" s="18" t="s">
        <v>37</v>
      </c>
      <c r="D2" s="18" t="s">
        <v>211</v>
      </c>
      <c r="E2" s="163"/>
      <c r="F2" s="18"/>
      <c r="G2" s="164"/>
      <c r="H2" s="164"/>
    </row>
    <row r="3" spans="2:12">
      <c r="B3" s="17"/>
      <c r="C3" s="18"/>
      <c r="D3" s="18"/>
      <c r="E3" s="19"/>
      <c r="F3" s="11"/>
      <c r="G3" s="70"/>
      <c r="H3" s="70"/>
    </row>
    <row r="4" spans="2:12" ht="27.75" customHeight="1">
      <c r="B4" s="17">
        <v>1</v>
      </c>
      <c r="C4" s="23" t="s">
        <v>201</v>
      </c>
      <c r="D4" s="23"/>
      <c r="E4" s="165"/>
      <c r="F4" s="166"/>
      <c r="G4" s="167"/>
      <c r="H4" s="167"/>
    </row>
    <row r="5" spans="2:12" ht="40.5" customHeight="1">
      <c r="B5" s="17"/>
      <c r="C5" s="23" t="s">
        <v>202</v>
      </c>
      <c r="D5" s="23"/>
      <c r="E5" s="165"/>
      <c r="F5" s="166"/>
      <c r="G5" s="167"/>
      <c r="H5" s="167"/>
    </row>
    <row r="6" spans="2:12" ht="52.8">
      <c r="C6" s="23" t="s">
        <v>203</v>
      </c>
      <c r="D6" s="23"/>
      <c r="E6" s="169"/>
      <c r="F6" s="168"/>
      <c r="G6" s="170"/>
      <c r="H6" s="170"/>
    </row>
    <row r="7" spans="2:12" s="4" customFormat="1" ht="52.8">
      <c r="B7" s="95"/>
      <c r="C7" s="203" t="s">
        <v>268</v>
      </c>
      <c r="D7" s="23"/>
      <c r="E7" s="94"/>
      <c r="F7" s="91"/>
      <c r="G7" s="147"/>
      <c r="H7" s="147"/>
      <c r="I7" s="89"/>
    </row>
    <row r="8" spans="2:12" s="4" customFormat="1" ht="39.6">
      <c r="B8" s="95"/>
      <c r="C8" s="175" t="s">
        <v>204</v>
      </c>
      <c r="D8" s="175"/>
      <c r="E8" s="94"/>
      <c r="F8" s="134"/>
      <c r="G8" s="70"/>
      <c r="H8" s="69"/>
      <c r="I8" s="89"/>
    </row>
    <row r="9" spans="2:12" s="4" customFormat="1">
      <c r="B9" s="95"/>
      <c r="C9" s="23" t="s">
        <v>205</v>
      </c>
      <c r="D9" s="23"/>
      <c r="E9" s="94"/>
      <c r="F9" s="134"/>
      <c r="G9" s="70"/>
      <c r="H9" s="69"/>
      <c r="I9" s="89"/>
    </row>
    <row r="10" spans="2:12" s="85" customFormat="1" ht="15" customHeight="1">
      <c r="B10" s="55"/>
      <c r="C10" s="175" t="s">
        <v>206</v>
      </c>
      <c r="D10" s="175"/>
      <c r="E10" s="94" t="s">
        <v>72</v>
      </c>
      <c r="F10" s="55">
        <f>(3*6*1.1+3*1+6*2.4)*2</f>
        <v>74.400000000000006</v>
      </c>
      <c r="G10" s="171"/>
      <c r="H10" s="171"/>
      <c r="K10" s="55"/>
      <c r="L10" s="55"/>
    </row>
    <row r="11" spans="2:12" s="85" customFormat="1" ht="15" customHeight="1">
      <c r="B11" s="55"/>
      <c r="C11" s="175" t="s">
        <v>207</v>
      </c>
      <c r="D11" s="175"/>
      <c r="E11" s="94"/>
      <c r="F11" s="55">
        <f>(2.4*4+1*4)*2</f>
        <v>27.2</v>
      </c>
      <c r="G11" s="171"/>
      <c r="H11" s="171"/>
      <c r="K11" s="55"/>
      <c r="L11" s="55"/>
    </row>
    <row r="12" spans="2:12">
      <c r="C12" s="175" t="s">
        <v>208</v>
      </c>
      <c r="D12" s="175"/>
      <c r="E12" s="158" t="s">
        <v>70</v>
      </c>
      <c r="F12" s="9">
        <f>6*2</f>
        <v>12</v>
      </c>
      <c r="G12" s="70"/>
      <c r="H12" s="171"/>
    </row>
    <row r="13" spans="2:12">
      <c r="C13" s="176" t="s">
        <v>209</v>
      </c>
      <c r="D13" s="176"/>
      <c r="E13" s="177" t="s">
        <v>210</v>
      </c>
      <c r="F13" s="178">
        <f>F10*11.2+F11*6.78+F12*1.25*0.16</f>
        <v>1020.0959999999999</v>
      </c>
      <c r="G13" s="70"/>
      <c r="H13" s="171">
        <f>F13*G13</f>
        <v>0</v>
      </c>
      <c r="K13" s="179"/>
    </row>
    <row r="14" spans="2:12">
      <c r="C14" s="175"/>
      <c r="D14" s="175"/>
      <c r="E14" s="158"/>
      <c r="F14" s="9"/>
      <c r="G14" s="70"/>
    </row>
    <row r="15" spans="2:12">
      <c r="B15" s="79"/>
      <c r="C15" s="80" t="s">
        <v>66</v>
      </c>
      <c r="D15" s="80"/>
      <c r="E15" s="99"/>
      <c r="F15" s="79"/>
      <c r="G15" s="81"/>
      <c r="H15" s="82">
        <f>SUM(H4:H14)</f>
        <v>0</v>
      </c>
    </row>
    <row r="16" spans="2:12">
      <c r="L16" s="86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
 k.č.2494/1 k.o. Crikvenica&amp;R&amp;"Arial,Bold"&amp;9&amp;P</oddHeader>
    <oddFooter>&amp;L&amp;8Izvršilac:
KONSTRUKTOR d.o.o.
Zagreb, Ede Murtića 11&amp;C&amp;8TROŠKOVNIK
građevinsko obrtničkih radova
za energetaku obnovu&amp;R&amp;8Naručilac: 
ŠTED INVEST d.o.o.
Slavonska avenija 3
Zagreb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</sheetPr>
  <dimension ref="B1:N48"/>
  <sheetViews>
    <sheetView view="pageBreakPreview" zoomScale="60" zoomScaleNormal="87" workbookViewId="0">
      <selection activeCell="E32" sqref="E32"/>
    </sheetView>
  </sheetViews>
  <sheetFormatPr defaultColWidth="8.6640625" defaultRowHeight="13.2"/>
  <cols>
    <col min="1" max="1" width="1.6640625" style="14" customWidth="1"/>
    <col min="2" max="2" width="5.6640625" style="14" customWidth="1"/>
    <col min="3" max="3" width="43.44140625" style="14" customWidth="1"/>
    <col min="4" max="4" width="3.88671875" style="14" customWidth="1"/>
    <col min="5" max="5" width="14.6640625" style="15" customWidth="1"/>
    <col min="6" max="6" width="4.109375" style="14" customWidth="1"/>
    <col min="7" max="7" width="2.44140625" style="14" customWidth="1"/>
    <col min="8" max="16384" width="8.6640625" style="14"/>
  </cols>
  <sheetData>
    <row r="1" spans="2:5">
      <c r="B1" s="2"/>
      <c r="C1" s="3"/>
      <c r="D1" s="4"/>
      <c r="E1" s="16"/>
    </row>
    <row r="2" spans="2:5" ht="12.75" customHeight="1">
      <c r="B2" s="224" t="s">
        <v>21</v>
      </c>
      <c r="C2" s="224"/>
      <c r="D2" s="224"/>
      <c r="E2" s="224"/>
    </row>
    <row r="3" spans="2:5" ht="13.8">
      <c r="B3" s="7"/>
      <c r="C3" s="7"/>
      <c r="D3" s="7"/>
      <c r="E3" s="10"/>
    </row>
    <row r="4" spans="2:5" ht="13.8">
      <c r="B4" s="7"/>
      <c r="C4" s="7"/>
      <c r="D4" s="7"/>
      <c r="E4" s="10"/>
    </row>
    <row r="5" spans="2:5">
      <c r="B5" s="17"/>
      <c r="C5" s="18"/>
      <c r="D5" s="19"/>
      <c r="E5" s="20"/>
    </row>
    <row r="6" spans="2:5">
      <c r="B6" s="21" t="s">
        <v>22</v>
      </c>
      <c r="C6" s="22" t="s">
        <v>23</v>
      </c>
      <c r="D6" s="19"/>
      <c r="E6" s="20"/>
    </row>
    <row r="7" spans="2:5">
      <c r="B7" s="21"/>
      <c r="C7" s="23"/>
      <c r="D7" s="19"/>
      <c r="E7" s="20"/>
    </row>
    <row r="8" spans="2:5">
      <c r="B8" s="17" t="s">
        <v>24</v>
      </c>
      <c r="C8" s="18" t="s">
        <v>25</v>
      </c>
      <c r="D8" s="19"/>
      <c r="E8" s="20">
        <f>rekapitulacija!E8</f>
        <v>0</v>
      </c>
    </row>
    <row r="9" spans="2:5">
      <c r="B9" s="17" t="s">
        <v>26</v>
      </c>
      <c r="C9" s="24" t="s">
        <v>27</v>
      </c>
      <c r="D9" s="19"/>
      <c r="E9" s="20">
        <f>rekapitulacija!E10</f>
        <v>0</v>
      </c>
    </row>
    <row r="10" spans="2:5">
      <c r="B10" s="25" t="s">
        <v>28</v>
      </c>
      <c r="C10" s="26" t="s">
        <v>29</v>
      </c>
      <c r="D10" s="22"/>
      <c r="E10" s="20">
        <f>rekapitulacija!E12</f>
        <v>0</v>
      </c>
    </row>
    <row r="11" spans="2:5">
      <c r="B11" s="25" t="s">
        <v>30</v>
      </c>
      <c r="C11" s="26" t="s">
        <v>31</v>
      </c>
      <c r="D11" s="22"/>
      <c r="E11" s="20">
        <f>rekapitulacija!E14</f>
        <v>0</v>
      </c>
    </row>
    <row r="12" spans="2:5">
      <c r="B12" s="27"/>
      <c r="C12" s="28" t="s">
        <v>32</v>
      </c>
      <c r="D12" s="29"/>
      <c r="E12" s="30">
        <f>SUM(E8:E11)</f>
        <v>0</v>
      </c>
    </row>
    <row r="13" spans="2:5">
      <c r="B13" s="25"/>
      <c r="C13" s="26"/>
      <c r="D13" s="22"/>
      <c r="E13" s="31"/>
    </row>
    <row r="14" spans="2:5">
      <c r="B14" s="32"/>
      <c r="C14" s="26"/>
      <c r="D14" s="33"/>
      <c r="E14" s="20"/>
    </row>
    <row r="15" spans="2:5">
      <c r="B15" s="34" t="s">
        <v>33</v>
      </c>
      <c r="C15" s="26" t="s">
        <v>34</v>
      </c>
      <c r="D15" s="33"/>
      <c r="E15" s="20"/>
    </row>
    <row r="16" spans="2:5">
      <c r="B16" s="32"/>
      <c r="C16" s="26"/>
      <c r="D16" s="33"/>
      <c r="E16" s="20"/>
    </row>
    <row r="17" spans="2:14">
      <c r="B17" s="17" t="s">
        <v>24</v>
      </c>
      <c r="C17" s="18" t="s">
        <v>35</v>
      </c>
      <c r="D17" s="19"/>
      <c r="E17" s="20">
        <f>rekapitulacija!E21</f>
        <v>0</v>
      </c>
    </row>
    <row r="18" spans="2:14">
      <c r="B18" s="17" t="s">
        <v>26</v>
      </c>
      <c r="C18" s="18" t="s">
        <v>36</v>
      </c>
      <c r="D18" s="19"/>
      <c r="E18" s="20">
        <f>rekapitulacija!E23</f>
        <v>0</v>
      </c>
    </row>
    <row r="19" spans="2:14">
      <c r="B19" s="17" t="s">
        <v>28</v>
      </c>
      <c r="C19" s="18" t="s">
        <v>37</v>
      </c>
      <c r="D19" s="19"/>
      <c r="E19" s="20">
        <f>rekapitulacija!E25</f>
        <v>0</v>
      </c>
    </row>
    <row r="20" spans="2:14">
      <c r="B20" s="27"/>
      <c r="C20" s="28" t="s">
        <v>38</v>
      </c>
      <c r="D20" s="29"/>
      <c r="E20" s="30">
        <f>SUM(E17:E19)</f>
        <v>0</v>
      </c>
      <c r="H20" s="35"/>
      <c r="I20" s="35"/>
      <c r="J20" s="35"/>
      <c r="K20" s="35"/>
      <c r="L20" s="35"/>
      <c r="M20" s="35"/>
      <c r="N20" s="35"/>
    </row>
    <row r="21" spans="2:14">
      <c r="B21" s="32"/>
      <c r="C21" s="26"/>
      <c r="D21" s="33"/>
      <c r="E21" s="20"/>
      <c r="H21" s="35"/>
      <c r="I21" s="35"/>
      <c r="J21" s="35"/>
      <c r="K21" s="35"/>
      <c r="L21" s="35"/>
      <c r="M21" s="35"/>
      <c r="N21" s="35"/>
    </row>
    <row r="22" spans="2:14">
      <c r="B22" s="32"/>
      <c r="C22" s="26"/>
      <c r="D22" s="33"/>
      <c r="E22" s="20"/>
      <c r="H22" s="35"/>
      <c r="I22" s="35"/>
      <c r="J22" s="35"/>
      <c r="K22" s="35"/>
      <c r="L22" s="35"/>
      <c r="M22" s="35"/>
      <c r="N22" s="35"/>
    </row>
    <row r="23" spans="2:14">
      <c r="B23" s="34" t="s">
        <v>39</v>
      </c>
      <c r="C23" s="26" t="s">
        <v>40</v>
      </c>
      <c r="D23" s="33"/>
      <c r="E23" s="20"/>
      <c r="H23" s="36"/>
      <c r="I23" s="36"/>
      <c r="J23" s="35"/>
      <c r="K23" s="35"/>
      <c r="L23" s="35"/>
      <c r="M23" s="35"/>
      <c r="N23" s="35"/>
    </row>
    <row r="24" spans="2:14">
      <c r="B24" s="32"/>
      <c r="C24" s="26"/>
      <c r="D24" s="33"/>
      <c r="E24" s="20"/>
      <c r="H24" s="35"/>
      <c r="I24" s="35"/>
      <c r="J24" s="35"/>
      <c r="K24" s="35"/>
      <c r="L24" s="35"/>
      <c r="M24" s="35"/>
      <c r="N24" s="35"/>
    </row>
    <row r="25" spans="2:14">
      <c r="B25" s="25" t="s">
        <v>24</v>
      </c>
      <c r="C25" s="37" t="s">
        <v>41</v>
      </c>
      <c r="D25" s="22"/>
      <c r="E25" s="20"/>
      <c r="H25" s="35"/>
      <c r="I25" s="35"/>
      <c r="J25" s="35"/>
      <c r="K25" s="35"/>
      <c r="L25" s="35"/>
      <c r="M25" s="35"/>
      <c r="N25" s="35"/>
    </row>
    <row r="26" spans="2:14">
      <c r="B26" s="38"/>
      <c r="C26" s="28" t="s">
        <v>42</v>
      </c>
      <c r="D26" s="39"/>
      <c r="E26" s="40">
        <f>SUM(E25:E25)</f>
        <v>0</v>
      </c>
      <c r="H26" s="35"/>
      <c r="I26" s="35"/>
      <c r="J26" s="35"/>
      <c r="K26" s="35"/>
      <c r="L26" s="35"/>
      <c r="M26" s="35"/>
      <c r="N26" s="35"/>
    </row>
    <row r="27" spans="2:14">
      <c r="B27" s="32"/>
      <c r="C27" s="26"/>
      <c r="D27" s="33"/>
      <c r="E27" s="20"/>
      <c r="H27" s="35"/>
      <c r="I27" s="35"/>
      <c r="J27" s="35"/>
      <c r="K27" s="35"/>
      <c r="L27" s="35"/>
      <c r="M27" s="35"/>
      <c r="N27" s="35"/>
    </row>
    <row r="28" spans="2:14">
      <c r="B28" s="32"/>
      <c r="C28" s="26"/>
      <c r="D28" s="33"/>
      <c r="E28" s="20"/>
      <c r="H28" s="35"/>
      <c r="I28" s="35"/>
      <c r="J28" s="35"/>
      <c r="K28" s="35"/>
      <c r="L28" s="35"/>
      <c r="M28" s="35"/>
      <c r="N28" s="35"/>
    </row>
    <row r="29" spans="2:14">
      <c r="B29" s="32" t="s">
        <v>43</v>
      </c>
      <c r="C29" s="26" t="s">
        <v>44</v>
      </c>
      <c r="D29" s="33"/>
      <c r="E29" s="20"/>
      <c r="H29" s="35"/>
      <c r="I29" s="35"/>
      <c r="J29" s="35"/>
      <c r="K29" s="35"/>
      <c r="L29" s="35"/>
      <c r="M29" s="35"/>
      <c r="N29" s="35"/>
    </row>
    <row r="30" spans="2:14">
      <c r="B30" s="32"/>
      <c r="C30" s="26"/>
      <c r="D30" s="33"/>
      <c r="E30" s="20"/>
      <c r="H30" s="36"/>
      <c r="I30" s="36"/>
      <c r="J30" s="36"/>
      <c r="K30" s="36"/>
      <c r="L30" s="36"/>
      <c r="M30" s="35"/>
      <c r="N30" s="35"/>
    </row>
    <row r="31" spans="2:14">
      <c r="B31" s="32" t="s">
        <v>24</v>
      </c>
      <c r="C31" s="26" t="s">
        <v>45</v>
      </c>
      <c r="D31" s="33"/>
      <c r="E31" s="20"/>
      <c r="H31" s="35"/>
      <c r="I31" s="35"/>
      <c r="J31" s="35"/>
      <c r="K31" s="35"/>
      <c r="L31" s="35"/>
      <c r="M31" s="35"/>
      <c r="N31" s="35"/>
    </row>
    <row r="32" spans="2:14">
      <c r="B32" s="32" t="s">
        <v>26</v>
      </c>
      <c r="C32" s="26" t="s">
        <v>46</v>
      </c>
      <c r="D32" s="33"/>
      <c r="E32" s="20"/>
      <c r="H32" s="35"/>
      <c r="I32" s="35"/>
      <c r="J32" s="35"/>
      <c r="K32" s="35"/>
      <c r="L32" s="35"/>
      <c r="M32" s="35"/>
      <c r="N32" s="35"/>
    </row>
    <row r="33" spans="2:14">
      <c r="B33" s="38"/>
      <c r="C33" s="28" t="s">
        <v>47</v>
      </c>
      <c r="D33" s="39"/>
      <c r="E33" s="40">
        <f>SUM(E30:E32)</f>
        <v>0</v>
      </c>
      <c r="H33" s="35"/>
      <c r="I33" s="35"/>
      <c r="J33" s="35"/>
      <c r="K33" s="35"/>
      <c r="L33" s="35"/>
      <c r="M33" s="35"/>
      <c r="N33" s="35"/>
    </row>
    <row r="34" spans="2:14">
      <c r="B34" s="21"/>
      <c r="C34" s="26"/>
      <c r="D34" s="19"/>
      <c r="E34" s="20"/>
      <c r="H34" s="35"/>
      <c r="I34" s="35"/>
      <c r="J34" s="35"/>
      <c r="K34" s="35"/>
      <c r="L34" s="35"/>
      <c r="M34" s="35"/>
      <c r="N34" s="35"/>
    </row>
    <row r="35" spans="2:14">
      <c r="B35" s="21"/>
      <c r="C35" s="26"/>
      <c r="D35" s="19"/>
      <c r="E35" s="20"/>
      <c r="H35" s="35"/>
      <c r="I35" s="35"/>
      <c r="J35" s="35"/>
      <c r="K35" s="35"/>
      <c r="L35" s="35"/>
      <c r="M35" s="35"/>
      <c r="N35" s="35"/>
    </row>
    <row r="36" spans="2:14">
      <c r="B36" s="21"/>
      <c r="C36" s="26"/>
      <c r="D36" s="19"/>
      <c r="E36" s="20"/>
      <c r="H36" s="35"/>
      <c r="I36" s="35"/>
      <c r="J36" s="35"/>
      <c r="K36" s="35"/>
      <c r="L36" s="35"/>
      <c r="M36" s="35"/>
      <c r="N36" s="35"/>
    </row>
    <row r="37" spans="2:14">
      <c r="B37" s="21"/>
      <c r="C37" s="18" t="s">
        <v>48</v>
      </c>
      <c r="D37" s="19"/>
      <c r="E37" s="20"/>
      <c r="H37" s="35"/>
      <c r="I37" s="35"/>
      <c r="J37" s="35"/>
      <c r="K37" s="35"/>
      <c r="L37" s="35"/>
      <c r="M37" s="35"/>
      <c r="N37" s="35"/>
    </row>
    <row r="38" spans="2:14">
      <c r="B38" s="21"/>
      <c r="C38" s="23"/>
      <c r="D38" s="19"/>
      <c r="E38" s="20"/>
      <c r="H38" s="35"/>
      <c r="I38" s="35"/>
      <c r="J38" s="35"/>
      <c r="K38" s="35"/>
      <c r="L38" s="35"/>
      <c r="M38" s="35"/>
      <c r="N38" s="35"/>
    </row>
    <row r="39" spans="2:14">
      <c r="B39" s="21" t="s">
        <v>22</v>
      </c>
      <c r="C39" s="22" t="s">
        <v>23</v>
      </c>
      <c r="D39" s="19"/>
      <c r="E39" s="41">
        <f>E12</f>
        <v>0</v>
      </c>
      <c r="H39" s="35"/>
      <c r="I39" s="35"/>
      <c r="J39" s="35"/>
      <c r="K39" s="35"/>
      <c r="L39" s="35"/>
      <c r="M39" s="35"/>
      <c r="N39" s="35"/>
    </row>
    <row r="40" spans="2:14">
      <c r="B40" s="34" t="s">
        <v>33</v>
      </c>
      <c r="C40" s="22" t="s">
        <v>34</v>
      </c>
      <c r="D40" s="22"/>
      <c r="E40" s="42">
        <f>E20</f>
        <v>0</v>
      </c>
      <c r="H40" s="35"/>
      <c r="I40" s="35"/>
      <c r="J40" s="35"/>
      <c r="K40" s="35"/>
      <c r="L40" s="35"/>
      <c r="M40" s="35"/>
      <c r="N40" s="35"/>
    </row>
    <row r="41" spans="2:14">
      <c r="B41" s="34" t="s">
        <v>39</v>
      </c>
      <c r="C41" s="26" t="s">
        <v>40</v>
      </c>
      <c r="D41" s="22"/>
      <c r="E41" s="42">
        <f>E26</f>
        <v>0</v>
      </c>
      <c r="H41" s="36"/>
      <c r="I41" s="36"/>
      <c r="J41" s="35"/>
      <c r="K41" s="35"/>
      <c r="L41" s="35"/>
      <c r="M41" s="35"/>
      <c r="N41" s="35"/>
    </row>
    <row r="42" spans="2:14">
      <c r="B42" s="34" t="s">
        <v>43</v>
      </c>
      <c r="C42" s="26" t="s">
        <v>44</v>
      </c>
      <c r="D42" s="22"/>
      <c r="E42" s="42">
        <f>E33</f>
        <v>0</v>
      </c>
      <c r="H42" s="35"/>
      <c r="I42" s="35"/>
      <c r="J42" s="35"/>
      <c r="K42" s="35"/>
      <c r="L42" s="35"/>
      <c r="M42" s="35"/>
      <c r="N42" s="35"/>
    </row>
    <row r="43" spans="2:14">
      <c r="B43" s="43"/>
      <c r="C43" s="44" t="s">
        <v>49</v>
      </c>
      <c r="D43" s="45"/>
      <c r="E43" s="46">
        <f>SUM(E39:E42)</f>
        <v>0</v>
      </c>
      <c r="H43" s="35"/>
      <c r="I43" s="35"/>
      <c r="J43" s="35"/>
      <c r="K43" s="35"/>
      <c r="L43" s="35"/>
      <c r="M43" s="35"/>
      <c r="N43" s="35"/>
    </row>
    <row r="44" spans="2:14">
      <c r="C44" s="47" t="s">
        <v>50</v>
      </c>
      <c r="E44" s="48">
        <f>E43*0.25</f>
        <v>0</v>
      </c>
    </row>
    <row r="45" spans="2:14" s="49" customFormat="1">
      <c r="B45" s="50"/>
      <c r="C45" s="50" t="s">
        <v>51</v>
      </c>
      <c r="D45" s="50"/>
      <c r="E45" s="51">
        <f>E44+E43</f>
        <v>0</v>
      </c>
      <c r="F45" s="52"/>
    </row>
    <row r="46" spans="2:14">
      <c r="B46" s="53"/>
      <c r="C46" s="53"/>
      <c r="D46" s="53"/>
      <c r="E46" s="54"/>
    </row>
    <row r="47" spans="2:14">
      <c r="E47" s="48"/>
    </row>
    <row r="48" spans="2:14">
      <c r="E48" s="48"/>
    </row>
  </sheetData>
  <sheetProtection selectLockedCells="1" selectUnlockedCells="1"/>
  <mergeCells count="1">
    <mergeCell ref="B2:E2"/>
  </mergeCells>
  <pageMargins left="0.70833333333333337" right="0.51180555555555551" top="0.74861111111111112" bottom="0.74791666666666667" header="0.31527777777777777" footer="0.31527777777777777"/>
  <pageSetup paperSize="9" firstPageNumber="0" orientation="portrait" horizontalDpi="300" verticalDpi="300" r:id="rId1"/>
  <headerFooter alignWithMargins="0">
    <oddHeader>&amp;L&amp;8AT-15/2017&amp;C&amp;8PAVILJONI AD TURRES - X
k.č.2494/1 k.o.Crikvenica&amp;R1</oddHeader>
    <oddFooter>&amp;L&amp;8Konstruktor d.o.o.
Ede Murtića 11
Zagreb&amp;C&amp;8TROŠKOVNIK
građevinsko obrtničkih radova
za energetaku obnovu&amp;R&amp;8ŠTED INVEST
Slavonska avenija 3
Zagreb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7"/>
  </sheetPr>
  <dimension ref="A2:H52"/>
  <sheetViews>
    <sheetView view="pageBreakPreview" zoomScaleNormal="87" zoomScaleSheetLayoutView="100" workbookViewId="0">
      <selection activeCell="A27" sqref="A27"/>
    </sheetView>
  </sheetViews>
  <sheetFormatPr defaultColWidth="10.5546875" defaultRowHeight="13.2"/>
  <cols>
    <col min="1" max="1" width="1.33203125" style="55" customWidth="1"/>
    <col min="2" max="2" width="4.6640625" style="55" customWidth="1"/>
    <col min="3" max="3" width="40.88671875" style="55" customWidth="1"/>
    <col min="4" max="4" width="12.5546875" style="55" customWidth="1"/>
    <col min="5" max="5" width="16.5546875" style="55" customWidth="1"/>
    <col min="6" max="6" width="3.88671875" style="55" customWidth="1"/>
    <col min="7" max="7" width="2.88671875" style="55" customWidth="1"/>
    <col min="8" max="16384" width="10.5546875" style="55"/>
  </cols>
  <sheetData>
    <row r="2" spans="2:6" ht="13.8">
      <c r="C2" s="56" t="s">
        <v>52</v>
      </c>
    </row>
    <row r="3" spans="2:6">
      <c r="C3" s="57"/>
    </row>
    <row r="4" spans="2:6">
      <c r="B4" s="21"/>
      <c r="C4" s="18" t="s">
        <v>53</v>
      </c>
      <c r="D4" s="11"/>
      <c r="E4" s="9"/>
    </row>
    <row r="5" spans="2:6">
      <c r="B5" s="17"/>
      <c r="D5" s="19"/>
      <c r="E5" s="58"/>
    </row>
    <row r="6" spans="2:6">
      <c r="B6" s="21" t="s">
        <v>22</v>
      </c>
      <c r="C6" s="22" t="s">
        <v>23</v>
      </c>
      <c r="D6" s="19"/>
      <c r="E6" s="20"/>
    </row>
    <row r="7" spans="2:6">
      <c r="B7" s="21"/>
      <c r="C7" s="23"/>
      <c r="D7" s="19"/>
      <c r="E7" s="20"/>
    </row>
    <row r="8" spans="2:6" s="59" customFormat="1">
      <c r="B8" s="17" t="s">
        <v>24</v>
      </c>
      <c r="C8" s="18" t="s">
        <v>25</v>
      </c>
      <c r="D8" s="19"/>
      <c r="E8" s="20">
        <f>'SKELA I PRIPREMNI'!H19</f>
        <v>0</v>
      </c>
      <c r="F8" s="55"/>
    </row>
    <row r="9" spans="2:6" s="59" customFormat="1">
      <c r="B9" s="17"/>
      <c r="C9" s="18"/>
      <c r="D9" s="19"/>
      <c r="E9" s="20"/>
      <c r="F9" s="55"/>
    </row>
    <row r="10" spans="2:6" s="59" customFormat="1">
      <c r="B10" s="17" t="s">
        <v>26</v>
      </c>
      <c r="C10" s="24" t="s">
        <v>27</v>
      </c>
      <c r="D10" s="19"/>
      <c r="E10" s="20">
        <f>RUŠENJA!H40</f>
        <v>0</v>
      </c>
      <c r="F10" s="55"/>
    </row>
    <row r="11" spans="2:6" s="59" customFormat="1">
      <c r="B11" s="17"/>
      <c r="C11" s="18"/>
      <c r="D11" s="19"/>
      <c r="E11" s="20"/>
      <c r="F11" s="55"/>
    </row>
    <row r="12" spans="2:6" s="59" customFormat="1">
      <c r="B12" s="25" t="s">
        <v>28</v>
      </c>
      <c r="C12" s="26" t="s">
        <v>29</v>
      </c>
      <c r="D12" s="22"/>
      <c r="E12" s="31">
        <f>FASADERSKI!H108</f>
        <v>0</v>
      </c>
      <c r="F12" s="22"/>
    </row>
    <row r="13" spans="2:6" s="59" customFormat="1">
      <c r="B13" s="25"/>
      <c r="C13" s="26"/>
      <c r="D13" s="22"/>
      <c r="E13" s="31"/>
      <c r="F13" s="22"/>
    </row>
    <row r="14" spans="2:6" s="59" customFormat="1">
      <c r="B14" s="25" t="s">
        <v>30</v>
      </c>
      <c r="C14" s="26" t="s">
        <v>31</v>
      </c>
      <c r="D14" s="22"/>
      <c r="E14" s="31">
        <f>'RADOVI NA RAVNOM KROVU'!H53</f>
        <v>0</v>
      </c>
      <c r="F14" s="22"/>
    </row>
    <row r="15" spans="2:6" s="59" customFormat="1">
      <c r="B15" s="25"/>
      <c r="C15" s="26"/>
      <c r="D15" s="22"/>
      <c r="E15" s="31"/>
      <c r="F15" s="22"/>
    </row>
    <row r="16" spans="2:6" s="22" customFormat="1">
      <c r="B16" s="27"/>
      <c r="C16" s="28" t="s">
        <v>32</v>
      </c>
      <c r="D16" s="29"/>
      <c r="E16" s="30">
        <f>SUM(E8:E15)</f>
        <v>0</v>
      </c>
    </row>
    <row r="17" spans="1:8" s="22" customFormat="1">
      <c r="B17" s="25"/>
      <c r="C17" s="26"/>
      <c r="E17" s="31"/>
    </row>
    <row r="18" spans="1:8" s="22" customFormat="1">
      <c r="B18" s="32"/>
      <c r="C18" s="26"/>
      <c r="D18" s="33"/>
      <c r="E18" s="20"/>
      <c r="F18" s="59"/>
    </row>
    <row r="19" spans="1:8" s="22" customFormat="1">
      <c r="B19" s="34" t="s">
        <v>33</v>
      </c>
      <c r="C19" s="22" t="s">
        <v>34</v>
      </c>
      <c r="D19" s="33"/>
      <c r="E19" s="20"/>
      <c r="F19" s="59"/>
    </row>
    <row r="20" spans="1:8" s="22" customFormat="1">
      <c r="B20" s="32"/>
      <c r="C20" s="26"/>
      <c r="D20" s="33"/>
      <c r="E20" s="20"/>
      <c r="F20" s="59"/>
    </row>
    <row r="21" spans="1:8" s="22" customFormat="1">
      <c r="B21" s="17" t="s">
        <v>24</v>
      </c>
      <c r="C21" s="18" t="s">
        <v>35</v>
      </c>
      <c r="D21" s="19"/>
      <c r="E21" s="20">
        <f>STOLARSKI!H32</f>
        <v>0</v>
      </c>
      <c r="F21" s="55"/>
      <c r="G21" s="59"/>
    </row>
    <row r="22" spans="1:8" s="22" customFormat="1">
      <c r="B22" s="17"/>
      <c r="C22" s="18"/>
      <c r="D22" s="19"/>
      <c r="E22" s="20"/>
      <c r="F22" s="55"/>
      <c r="G22" s="59"/>
    </row>
    <row r="23" spans="1:8" s="22" customFormat="1">
      <c r="B23" s="17" t="s">
        <v>26</v>
      </c>
      <c r="C23" s="18" t="s">
        <v>36</v>
      </c>
      <c r="D23" s="19"/>
      <c r="E23" s="20">
        <f>LIMARSKI!H20</f>
        <v>0</v>
      </c>
      <c r="F23" s="55"/>
      <c r="G23" s="59"/>
    </row>
    <row r="24" spans="1:8" s="22" customFormat="1">
      <c r="B24" s="17"/>
      <c r="C24" s="18"/>
      <c r="D24" s="19"/>
      <c r="E24" s="20"/>
      <c r="F24" s="55"/>
      <c r="G24" s="59"/>
    </row>
    <row r="25" spans="1:8" s="22" customFormat="1">
      <c r="B25" s="17" t="s">
        <v>28</v>
      </c>
      <c r="C25" s="18" t="s">
        <v>37</v>
      </c>
      <c r="D25" s="19"/>
      <c r="E25" s="20">
        <f>'ČELIČNA KONSTRUKCIJA'!H15</f>
        <v>0</v>
      </c>
      <c r="F25" s="55"/>
      <c r="G25" s="59"/>
      <c r="H25" s="60"/>
    </row>
    <row r="26" spans="1:8" s="22" customFormat="1">
      <c r="B26" s="17"/>
      <c r="C26" s="61"/>
      <c r="D26" s="19"/>
      <c r="E26" s="20"/>
      <c r="F26" s="55"/>
      <c r="G26" s="59"/>
      <c r="H26" s="60"/>
    </row>
    <row r="27" spans="1:8" s="22" customFormat="1">
      <c r="A27" s="22" t="s">
        <v>54</v>
      </c>
      <c r="B27" s="27"/>
      <c r="C27" s="28" t="s">
        <v>38</v>
      </c>
      <c r="D27" s="29"/>
      <c r="E27" s="30">
        <f>SUM(E21:E26)</f>
        <v>0</v>
      </c>
    </row>
    <row r="28" spans="1:8" s="22" customFormat="1">
      <c r="B28" s="32"/>
      <c r="C28" s="26"/>
      <c r="D28" s="33"/>
      <c r="E28" s="20"/>
      <c r="F28" s="59"/>
    </row>
    <row r="29" spans="1:8" s="22" customFormat="1">
      <c r="B29" s="21"/>
      <c r="C29" s="26"/>
      <c r="D29" s="19"/>
      <c r="E29" s="20"/>
      <c r="F29" s="55"/>
    </row>
    <row r="30" spans="1:8" s="59" customFormat="1">
      <c r="B30" s="21"/>
      <c r="C30" s="18" t="s">
        <v>55</v>
      </c>
      <c r="D30" s="19"/>
      <c r="E30" s="20"/>
      <c r="F30" s="55"/>
    </row>
    <row r="31" spans="1:8" s="59" customFormat="1">
      <c r="B31" s="21"/>
      <c r="C31" s="23"/>
      <c r="D31" s="19"/>
      <c r="E31" s="20"/>
      <c r="F31" s="55"/>
    </row>
    <row r="32" spans="1:8" s="59" customFormat="1">
      <c r="B32" s="21" t="s">
        <v>22</v>
      </c>
      <c r="C32" s="22" t="s">
        <v>23</v>
      </c>
      <c r="D32" s="19"/>
      <c r="E32" s="41">
        <f>E16</f>
        <v>0</v>
      </c>
      <c r="F32" s="55"/>
    </row>
    <row r="33" spans="2:6" s="59" customFormat="1">
      <c r="B33" s="34" t="s">
        <v>33</v>
      </c>
      <c r="C33" s="22" t="s">
        <v>34</v>
      </c>
      <c r="D33" s="22"/>
      <c r="E33" s="42">
        <f>E27</f>
        <v>0</v>
      </c>
      <c r="F33" s="22"/>
    </row>
    <row r="34" spans="2:6" s="59" customFormat="1">
      <c r="B34" s="38"/>
      <c r="C34" s="62" t="s">
        <v>56</v>
      </c>
      <c r="D34" s="39"/>
      <c r="E34" s="40">
        <f>SUM(E32:E33)</f>
        <v>0</v>
      </c>
    </row>
    <row r="35" spans="2:6" s="59" customFormat="1">
      <c r="B35" s="32"/>
      <c r="C35" s="63"/>
      <c r="D35" s="33"/>
      <c r="E35" s="20"/>
    </row>
    <row r="36" spans="2:6" s="59" customFormat="1">
      <c r="B36" s="32"/>
      <c r="C36" s="63"/>
      <c r="D36" s="20"/>
      <c r="E36" s="64" t="s">
        <v>57</v>
      </c>
    </row>
    <row r="37" spans="2:6" s="59" customFormat="1">
      <c r="B37" s="32"/>
      <c r="C37" s="65"/>
      <c r="D37" s="20"/>
      <c r="E37" s="66"/>
    </row>
    <row r="38" spans="2:6" s="59" customFormat="1">
      <c r="B38" s="32"/>
      <c r="C38" s="22"/>
      <c r="D38" s="20"/>
      <c r="E38" s="66"/>
    </row>
    <row r="39" spans="2:6" s="59" customFormat="1">
      <c r="B39" s="32"/>
      <c r="C39" s="22"/>
      <c r="D39" s="20"/>
      <c r="E39" s="66"/>
    </row>
    <row r="40" spans="2:6" s="59" customFormat="1">
      <c r="B40" s="32"/>
      <c r="C40" s="22"/>
      <c r="D40" s="20"/>
      <c r="E40" s="66"/>
    </row>
    <row r="41" spans="2:6" s="59" customFormat="1">
      <c r="B41" s="32"/>
      <c r="C41" s="22"/>
      <c r="D41" s="20"/>
      <c r="E41" s="66"/>
    </row>
    <row r="42" spans="2:6" s="22" customFormat="1">
      <c r="B42" s="34"/>
      <c r="D42" s="67"/>
    </row>
    <row r="43" spans="2:6" s="22" customFormat="1">
      <c r="B43" s="34"/>
      <c r="D43" s="67"/>
    </row>
    <row r="44" spans="2:6">
      <c r="B44" s="21"/>
      <c r="C44" s="23"/>
      <c r="D44" s="11"/>
      <c r="E44" s="9"/>
    </row>
    <row r="45" spans="2:6">
      <c r="B45" s="21"/>
      <c r="C45" s="23"/>
      <c r="D45" s="11"/>
      <c r="E45" s="9"/>
    </row>
    <row r="46" spans="2:6">
      <c r="B46" s="21"/>
      <c r="C46" s="23"/>
      <c r="D46" s="11"/>
      <c r="E46" s="9"/>
    </row>
    <row r="47" spans="2:6">
      <c r="B47" s="21"/>
      <c r="D47" s="11"/>
      <c r="E47" s="9"/>
    </row>
    <row r="48" spans="2:6">
      <c r="B48" s="21"/>
      <c r="C48" s="23"/>
      <c r="D48" s="11"/>
      <c r="E48" s="9"/>
    </row>
    <row r="49" spans="2:5">
      <c r="B49" s="21"/>
      <c r="C49" s="23"/>
      <c r="D49" s="11"/>
      <c r="E49" s="9"/>
    </row>
    <row r="50" spans="2:5">
      <c r="B50" s="21"/>
      <c r="C50" s="23"/>
      <c r="D50" s="11"/>
      <c r="E50" s="9"/>
    </row>
    <row r="51" spans="2:5">
      <c r="B51" s="21"/>
      <c r="C51" s="23"/>
      <c r="D51" s="11"/>
      <c r="E51" s="9"/>
    </row>
    <row r="52" spans="2:5">
      <c r="B52" s="21"/>
      <c r="C52" s="23"/>
      <c r="D52" s="11"/>
      <c r="E52" s="9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portrait" horizontalDpi="300" verticalDpi="300" r:id="rId1"/>
  <headerFooter alignWithMargins="0">
    <oddHeader>&amp;L&amp;8AT-15/2017&amp;C&amp;8PAVILJONI AD TURRES - X
 k.č.2494/1 k.o. Crikvenica&amp;R&amp;"Arial,Bold"&amp;9&amp;P</oddHeader>
    <oddFooter>&amp;L&amp;8Izvršilac:
KONSTRUKTOR d.o.o.
Zagreb, Ede Murtića 11&amp;C&amp;8TROŠKOVNIK
građevinsko obrtničkih radova
za povećanje energetske učinkovitosti&amp;R&amp;8Naručilac: 
ŠTED INVEST d.o.o.
Slavonska avenija 3
Zagreb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B2:K21"/>
  <sheetViews>
    <sheetView view="pageBreakPreview" zoomScaleNormal="87" zoomScaleSheetLayoutView="100" workbookViewId="0">
      <selection activeCell="G7" sqref="G7"/>
    </sheetView>
  </sheetViews>
  <sheetFormatPr defaultColWidth="10.44140625" defaultRowHeight="13.2"/>
  <cols>
    <col min="1" max="1" width="1.33203125" style="55" customWidth="1"/>
    <col min="2" max="2" width="4.44140625" style="55" customWidth="1"/>
    <col min="3" max="3" width="42" style="55" customWidth="1"/>
    <col min="4" max="4" width="38.44140625" style="55" customWidth="1"/>
    <col min="5" max="5" width="10.21875" style="55" customWidth="1"/>
    <col min="6" max="6" width="10" style="47" customWidth="1"/>
    <col min="7" max="7" width="10.21875" style="68" customWidth="1"/>
    <col min="8" max="8" width="15.21875" style="69" customWidth="1"/>
    <col min="9" max="9" width="1.88671875" style="55" customWidth="1"/>
    <col min="10" max="16384" width="10.44140625" style="55"/>
  </cols>
  <sheetData>
    <row r="2" spans="2:9">
      <c r="B2" s="17" t="s">
        <v>22</v>
      </c>
      <c r="C2" s="18" t="s">
        <v>23</v>
      </c>
      <c r="D2" s="18"/>
      <c r="E2" s="19"/>
      <c r="H2" s="70"/>
    </row>
    <row r="3" spans="2:9">
      <c r="B3" s="21"/>
      <c r="C3" s="23"/>
      <c r="D3" s="23"/>
      <c r="E3" s="19"/>
      <c r="H3" s="70"/>
    </row>
    <row r="4" spans="2:9">
      <c r="B4" s="17" t="s">
        <v>24</v>
      </c>
      <c r="C4" s="18" t="s">
        <v>58</v>
      </c>
      <c r="D4" s="18"/>
      <c r="E4" s="19"/>
      <c r="H4" s="70"/>
    </row>
    <row r="5" spans="2:9">
      <c r="B5" s="17"/>
      <c r="C5" s="18"/>
      <c r="D5" s="18"/>
      <c r="E5" s="19"/>
      <c r="H5" s="70"/>
    </row>
    <row r="6" spans="2:9">
      <c r="B6" s="17"/>
      <c r="C6" s="23" t="s">
        <v>59</v>
      </c>
      <c r="D6" s="23" t="s">
        <v>211</v>
      </c>
      <c r="E6" s="19"/>
      <c r="H6" s="70"/>
    </row>
    <row r="7" spans="2:9" ht="92.4">
      <c r="B7" s="17">
        <v>1</v>
      </c>
      <c r="C7" s="71" t="s">
        <v>212</v>
      </c>
      <c r="D7" s="71"/>
      <c r="E7" s="198" t="s">
        <v>60</v>
      </c>
      <c r="F7" s="73">
        <v>1</v>
      </c>
      <c r="H7" s="70">
        <f>F7*G7</f>
        <v>0</v>
      </c>
    </row>
    <row r="8" spans="2:9">
      <c r="B8" s="17"/>
    </row>
    <row r="9" spans="2:9" ht="78.75" customHeight="1">
      <c r="B9" s="17">
        <v>2</v>
      </c>
      <c r="C9" s="71" t="s">
        <v>61</v>
      </c>
      <c r="D9" s="71"/>
      <c r="E9" s="198" t="s">
        <v>60</v>
      </c>
      <c r="F9" s="73">
        <v>1</v>
      </c>
      <c r="H9" s="70">
        <f>F9*G9</f>
        <v>0</v>
      </c>
    </row>
    <row r="10" spans="2:9">
      <c r="B10" s="17"/>
      <c r="C10" s="23"/>
      <c r="D10" s="23"/>
      <c r="E10" s="72"/>
      <c r="F10" s="73"/>
      <c r="H10" s="70"/>
    </row>
    <row r="11" spans="2:9">
      <c r="B11" s="17"/>
      <c r="C11" s="23" t="s">
        <v>62</v>
      </c>
      <c r="D11" s="23"/>
      <c r="E11" s="19"/>
      <c r="H11" s="70"/>
    </row>
    <row r="12" spans="2:9" ht="92.4">
      <c r="B12" s="17">
        <v>3</v>
      </c>
      <c r="C12" s="74" t="s">
        <v>213</v>
      </c>
      <c r="D12" s="74"/>
      <c r="E12" s="19"/>
      <c r="H12" s="70"/>
      <c r="I12" s="74"/>
    </row>
    <row r="13" spans="2:9" ht="105.6">
      <c r="B13" s="17"/>
      <c r="C13" s="23" t="s">
        <v>214</v>
      </c>
      <c r="D13" s="23"/>
      <c r="E13" s="19" t="s">
        <v>63</v>
      </c>
      <c r="F13" s="73">
        <f>(2*104.06*2.72)+96.23*(2.72*1.5)</f>
        <v>958.70479999999998</v>
      </c>
      <c r="H13" s="70">
        <f>F13*G13</f>
        <v>0</v>
      </c>
    </row>
    <row r="14" spans="2:9">
      <c r="B14" s="17"/>
      <c r="C14" s="75"/>
      <c r="D14" s="75"/>
    </row>
    <row r="15" spans="2:9" ht="51.75" customHeight="1">
      <c r="B15" s="17">
        <v>4</v>
      </c>
      <c r="C15" s="76" t="s">
        <v>64</v>
      </c>
      <c r="D15" s="76"/>
      <c r="E15" s="19" t="s">
        <v>63</v>
      </c>
      <c r="F15" s="9">
        <v>242.62</v>
      </c>
      <c r="H15" s="70">
        <f>F15*G15</f>
        <v>0</v>
      </c>
    </row>
    <row r="16" spans="2:9">
      <c r="B16" s="17"/>
      <c r="C16" s="75"/>
      <c r="D16" s="75"/>
      <c r="E16" s="19"/>
      <c r="F16" s="9"/>
      <c r="H16" s="70"/>
    </row>
    <row r="17" spans="2:11" ht="39" customHeight="1">
      <c r="B17" s="17">
        <v>5</v>
      </c>
      <c r="C17" s="76" t="s">
        <v>65</v>
      </c>
      <c r="D17" s="76"/>
      <c r="E17" s="19" t="s">
        <v>63</v>
      </c>
      <c r="F17" s="73">
        <f>40.52+62.62</f>
        <v>103.14</v>
      </c>
      <c r="H17" s="70">
        <f>F17*G17</f>
        <v>0</v>
      </c>
    </row>
    <row r="18" spans="2:11" s="59" customFormat="1">
      <c r="G18" s="77"/>
      <c r="H18" s="78"/>
    </row>
    <row r="19" spans="2:11" s="59" customFormat="1">
      <c r="B19" s="79"/>
      <c r="C19" s="80" t="s">
        <v>66</v>
      </c>
      <c r="D19" s="80"/>
      <c r="E19" s="79"/>
      <c r="F19" s="79"/>
      <c r="G19" s="81"/>
      <c r="H19" s="82">
        <f>SUM(H7:H18)</f>
        <v>0</v>
      </c>
      <c r="I19" s="83"/>
    </row>
    <row r="20" spans="2:11">
      <c r="C20" s="57"/>
      <c r="D20" s="57"/>
      <c r="F20" s="55"/>
      <c r="G20" s="69"/>
      <c r="H20" s="84"/>
      <c r="I20" s="85"/>
    </row>
    <row r="21" spans="2:11">
      <c r="F21" s="55"/>
      <c r="G21" s="69"/>
      <c r="I21" s="85"/>
      <c r="K21" s="86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
k.č.2494/1 k.o. Crikvenica&amp;R&amp;"Arial,Bold"&amp;9&amp;P</oddHeader>
    <oddFooter>&amp;LIzvršilac:
KONSTRUKTOR d.o.o.
Zagreb, Ede Murtića 11&amp;CTROŠKOVNIK
građevinsko obrtničkih radova
za energetaku obnovu&amp;RNaručilac: 
ŠTED INVEST d.o.o.
Slavonska avenija 3
Zagreb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1:P211"/>
  <sheetViews>
    <sheetView view="pageBreakPreview" zoomScaleNormal="87" zoomScaleSheetLayoutView="100" workbookViewId="0">
      <selection activeCell="G6" sqref="G6"/>
    </sheetView>
  </sheetViews>
  <sheetFormatPr defaultColWidth="9.109375" defaultRowHeight="13.2"/>
  <cols>
    <col min="1" max="1" width="1.33203125" style="4" customWidth="1"/>
    <col min="2" max="2" width="4.6640625" style="87" customWidth="1"/>
    <col min="3" max="4" width="42.33203125" style="88" customWidth="1"/>
    <col min="5" max="5" width="6.33203125" style="19" customWidth="1"/>
    <col min="6" max="6" width="8.6640625" style="47" customWidth="1"/>
    <col min="7" max="7" width="13.44140625" style="68" customWidth="1"/>
    <col min="8" max="8" width="13.5546875" style="68" customWidth="1"/>
    <col min="9" max="9" width="13.88671875" style="89" customWidth="1"/>
    <col min="10" max="10" width="1.33203125" style="90" customWidth="1"/>
    <col min="11" max="16384" width="9.109375" style="4"/>
  </cols>
  <sheetData>
    <row r="1" spans="2:10">
      <c r="F1" s="91"/>
      <c r="G1" s="92"/>
      <c r="H1" s="92"/>
    </row>
    <row r="2" spans="2:10" s="89" customFormat="1">
      <c r="B2" s="93" t="s">
        <v>26</v>
      </c>
      <c r="C2" s="24" t="s">
        <v>67</v>
      </c>
      <c r="D2" s="24"/>
      <c r="E2" s="94"/>
      <c r="F2" s="91"/>
      <c r="G2" s="92"/>
      <c r="H2" s="92"/>
      <c r="J2" s="90"/>
    </row>
    <row r="3" spans="2:10" s="89" customFormat="1">
      <c r="B3" s="93"/>
      <c r="C3" s="55"/>
      <c r="D3" s="55"/>
      <c r="E3" s="94"/>
      <c r="F3" s="91"/>
      <c r="G3" s="92"/>
      <c r="H3" s="92"/>
      <c r="J3" s="90"/>
    </row>
    <row r="4" spans="2:10" s="89" customFormat="1">
      <c r="B4" s="93"/>
      <c r="C4" s="55" t="s">
        <v>68</v>
      </c>
      <c r="D4" s="55" t="s">
        <v>211</v>
      </c>
      <c r="E4" s="94"/>
      <c r="F4" s="91"/>
      <c r="G4" s="92"/>
      <c r="H4" s="92"/>
      <c r="J4" s="90"/>
    </row>
    <row r="5" spans="2:10">
      <c r="B5" s="95"/>
      <c r="C5" s="23"/>
      <c r="D5" s="23"/>
      <c r="E5" s="94"/>
      <c r="F5" s="91"/>
      <c r="G5" s="92"/>
      <c r="H5" s="92"/>
      <c r="J5" s="4"/>
    </row>
    <row r="6" spans="2:10" ht="38.25" customHeight="1">
      <c r="B6" s="93">
        <v>1</v>
      </c>
      <c r="C6" s="23" t="s">
        <v>69</v>
      </c>
      <c r="D6" s="23"/>
      <c r="E6" s="94" t="s">
        <v>70</v>
      </c>
      <c r="F6" s="91">
        <v>2</v>
      </c>
      <c r="G6" s="92"/>
      <c r="H6" s="92">
        <f>F6*G6</f>
        <v>0</v>
      </c>
      <c r="J6" s="4"/>
    </row>
    <row r="7" spans="2:10">
      <c r="B7" s="95"/>
      <c r="C7" s="23"/>
      <c r="D7" s="23"/>
      <c r="E7" s="94"/>
      <c r="F7" s="91"/>
      <c r="G7" s="92"/>
      <c r="H7" s="92"/>
      <c r="J7" s="4"/>
    </row>
    <row r="8" spans="2:10" ht="39.6">
      <c r="B8" s="93">
        <v>2</v>
      </c>
      <c r="C8" s="23" t="s">
        <v>71</v>
      </c>
      <c r="D8" s="23"/>
      <c r="E8" s="94" t="s">
        <v>72</v>
      </c>
      <c r="F8" s="91">
        <f>4*9</f>
        <v>36</v>
      </c>
      <c r="G8" s="92"/>
      <c r="H8" s="92">
        <f>F8*G8</f>
        <v>0</v>
      </c>
      <c r="J8" s="4"/>
    </row>
    <row r="9" spans="2:10">
      <c r="B9" s="95"/>
      <c r="C9" s="23"/>
      <c r="D9" s="23"/>
      <c r="E9" s="94"/>
      <c r="F9" s="91"/>
      <c r="G9" s="92"/>
      <c r="H9" s="92"/>
      <c r="J9" s="4"/>
    </row>
    <row r="10" spans="2:10" ht="52.8">
      <c r="B10" s="93">
        <v>3</v>
      </c>
      <c r="C10" s="23" t="s">
        <v>73</v>
      </c>
      <c r="D10" s="23"/>
      <c r="E10" s="94"/>
      <c r="F10" s="91"/>
      <c r="G10" s="92"/>
      <c r="H10" s="92"/>
      <c r="J10" s="4"/>
    </row>
    <row r="11" spans="2:10">
      <c r="B11" s="95"/>
      <c r="C11" s="23" t="s">
        <v>74</v>
      </c>
      <c r="D11" s="23"/>
      <c r="E11" s="94" t="s">
        <v>72</v>
      </c>
      <c r="F11" s="91">
        <v>3</v>
      </c>
      <c r="G11" s="92"/>
      <c r="H11" s="92">
        <f>F11*G11</f>
        <v>0</v>
      </c>
      <c r="J11" s="4"/>
    </row>
    <row r="12" spans="2:10">
      <c r="B12" s="95"/>
      <c r="C12" s="23"/>
      <c r="D12" s="23"/>
      <c r="E12" s="94"/>
      <c r="F12" s="91"/>
      <c r="G12" s="92"/>
      <c r="H12" s="92"/>
      <c r="J12" s="4"/>
    </row>
    <row r="13" spans="2:10" ht="79.2">
      <c r="B13" s="93">
        <v>4</v>
      </c>
      <c r="C13" s="23" t="s">
        <v>75</v>
      </c>
      <c r="D13" s="23"/>
      <c r="E13" s="94"/>
      <c r="F13" s="91"/>
      <c r="G13" s="92"/>
      <c r="H13" s="92"/>
      <c r="J13" s="4"/>
    </row>
    <row r="14" spans="2:10">
      <c r="B14" s="95"/>
      <c r="C14" s="23" t="s">
        <v>76</v>
      </c>
      <c r="D14" s="23"/>
      <c r="E14" s="94" t="s">
        <v>72</v>
      </c>
      <c r="F14" s="91">
        <v>10</v>
      </c>
      <c r="G14" s="92"/>
      <c r="H14" s="92">
        <f>F14*G14</f>
        <v>0</v>
      </c>
      <c r="J14" s="4"/>
    </row>
    <row r="15" spans="2:10">
      <c r="B15" s="95"/>
      <c r="C15" s="23" t="s">
        <v>77</v>
      </c>
      <c r="D15" s="23"/>
      <c r="E15" s="94" t="s">
        <v>72</v>
      </c>
      <c r="F15" s="91">
        <v>2</v>
      </c>
      <c r="G15" s="92"/>
      <c r="H15" s="92">
        <f>F15*G15</f>
        <v>0</v>
      </c>
      <c r="J15" s="4"/>
    </row>
    <row r="16" spans="2:10">
      <c r="B16" s="95"/>
      <c r="C16" s="23"/>
      <c r="D16" s="23"/>
      <c r="E16" s="94"/>
      <c r="F16" s="91"/>
      <c r="G16" s="92"/>
      <c r="H16" s="92"/>
      <c r="J16" s="4"/>
    </row>
    <row r="17" spans="2:16" ht="127.05" customHeight="1">
      <c r="B17" s="93">
        <v>5</v>
      </c>
      <c r="C17" s="76" t="s">
        <v>78</v>
      </c>
      <c r="D17" s="76"/>
      <c r="E17" s="94"/>
      <c r="F17" s="91"/>
      <c r="G17" s="92"/>
      <c r="H17" s="92"/>
      <c r="J17" s="4"/>
    </row>
    <row r="18" spans="2:16" ht="41.25" customHeight="1">
      <c r="B18" s="95"/>
      <c r="C18" s="23" t="s">
        <v>79</v>
      </c>
      <c r="D18" s="23"/>
      <c r="E18" s="94" t="s">
        <v>70</v>
      </c>
      <c r="F18" s="96">
        <v>27</v>
      </c>
      <c r="G18" s="92"/>
      <c r="H18" s="92">
        <f t="shared" ref="H18:H28" si="0">F18*G18</f>
        <v>0</v>
      </c>
      <c r="J18" s="4"/>
    </row>
    <row r="19" spans="2:16" ht="39.6">
      <c r="B19" s="95"/>
      <c r="C19" s="74" t="s">
        <v>80</v>
      </c>
      <c r="D19" s="74"/>
      <c r="E19" s="94" t="s">
        <v>70</v>
      </c>
      <c r="F19" s="96">
        <v>24</v>
      </c>
      <c r="G19" s="92"/>
      <c r="H19" s="92">
        <f t="shared" si="0"/>
        <v>0</v>
      </c>
      <c r="J19" s="4"/>
    </row>
    <row r="20" spans="2:16" ht="39.6">
      <c r="B20" s="95"/>
      <c r="C20" s="74" t="s">
        <v>81</v>
      </c>
      <c r="D20" s="74"/>
      <c r="E20" s="94" t="s">
        <v>70</v>
      </c>
      <c r="F20" s="96">
        <v>3</v>
      </c>
      <c r="G20" s="92"/>
      <c r="H20" s="92">
        <f t="shared" si="0"/>
        <v>0</v>
      </c>
      <c r="J20" s="4"/>
    </row>
    <row r="21" spans="2:16" ht="26.4">
      <c r="B21" s="95"/>
      <c r="C21" s="74" t="s">
        <v>82</v>
      </c>
      <c r="D21" s="74"/>
      <c r="E21" s="94" t="s">
        <v>70</v>
      </c>
      <c r="F21" s="96">
        <v>9</v>
      </c>
      <c r="G21" s="92"/>
      <c r="H21" s="92">
        <f t="shared" si="0"/>
        <v>0</v>
      </c>
      <c r="J21" s="4"/>
    </row>
    <row r="22" spans="2:16" ht="26.4">
      <c r="B22" s="95"/>
      <c r="C22" s="74" t="s">
        <v>83</v>
      </c>
      <c r="D22" s="74"/>
      <c r="E22" s="94" t="s">
        <v>70</v>
      </c>
      <c r="F22" s="96">
        <v>1</v>
      </c>
      <c r="G22" s="92"/>
      <c r="H22" s="92">
        <f t="shared" si="0"/>
        <v>0</v>
      </c>
      <c r="J22" s="4"/>
    </row>
    <row r="23" spans="2:16" ht="39.6">
      <c r="B23" s="95"/>
      <c r="C23" s="74" t="s">
        <v>84</v>
      </c>
      <c r="D23" s="74"/>
      <c r="E23" s="94" t="s">
        <v>70</v>
      </c>
      <c r="F23" s="96">
        <v>1</v>
      </c>
      <c r="G23" s="92"/>
      <c r="H23" s="92">
        <f t="shared" si="0"/>
        <v>0</v>
      </c>
      <c r="J23" s="4"/>
    </row>
    <row r="24" spans="2:16" ht="39.6">
      <c r="B24" s="95"/>
      <c r="C24" s="74" t="s">
        <v>85</v>
      </c>
      <c r="D24" s="74"/>
      <c r="E24" s="94" t="s">
        <v>70</v>
      </c>
      <c r="F24" s="96">
        <v>2</v>
      </c>
      <c r="G24" s="92"/>
      <c r="H24" s="92">
        <f t="shared" si="0"/>
        <v>0</v>
      </c>
      <c r="J24" s="4"/>
    </row>
    <row r="25" spans="2:16" ht="39.6">
      <c r="B25" s="95"/>
      <c r="C25" s="74" t="s">
        <v>86</v>
      </c>
      <c r="D25" s="74"/>
      <c r="E25" s="94" t="s">
        <v>70</v>
      </c>
      <c r="F25" s="96">
        <v>1</v>
      </c>
      <c r="G25" s="92"/>
      <c r="H25" s="92">
        <f t="shared" si="0"/>
        <v>0</v>
      </c>
      <c r="J25" s="4"/>
    </row>
    <row r="26" spans="2:16" ht="52.8">
      <c r="B26" s="95"/>
      <c r="C26" s="74" t="s">
        <v>87</v>
      </c>
      <c r="D26" s="74"/>
      <c r="E26" s="94" t="s">
        <v>70</v>
      </c>
      <c r="F26" s="96">
        <v>1</v>
      </c>
      <c r="G26" s="92"/>
      <c r="H26" s="92">
        <f t="shared" si="0"/>
        <v>0</v>
      </c>
      <c r="J26" s="4"/>
    </row>
    <row r="27" spans="2:16" ht="52.8">
      <c r="B27" s="95"/>
      <c r="C27" s="74" t="s">
        <v>88</v>
      </c>
      <c r="D27" s="74"/>
      <c r="E27" s="94" t="s">
        <v>70</v>
      </c>
      <c r="F27" s="96">
        <v>1</v>
      </c>
      <c r="G27" s="92"/>
      <c r="H27" s="92">
        <f t="shared" si="0"/>
        <v>0</v>
      </c>
      <c r="J27" s="4"/>
    </row>
    <row r="28" spans="2:16" ht="26.4">
      <c r="B28" s="95"/>
      <c r="C28" s="74" t="s">
        <v>215</v>
      </c>
      <c r="D28" s="74"/>
      <c r="E28" s="94" t="s">
        <v>70</v>
      </c>
      <c r="F28" s="96">
        <v>3</v>
      </c>
      <c r="G28" s="92"/>
      <c r="H28" s="92">
        <f t="shared" si="0"/>
        <v>0</v>
      </c>
      <c r="J28" s="4"/>
    </row>
    <row r="29" spans="2:16">
      <c r="B29" s="95"/>
      <c r="C29" s="23"/>
      <c r="D29" s="23"/>
      <c r="E29" s="94"/>
      <c r="F29" s="91"/>
      <c r="G29" s="92"/>
      <c r="H29" s="92"/>
      <c r="J29" s="4"/>
    </row>
    <row r="30" spans="2:16" ht="52.8">
      <c r="B30" s="93">
        <v>6</v>
      </c>
      <c r="C30" s="23" t="s">
        <v>89</v>
      </c>
      <c r="D30" s="23"/>
      <c r="E30" s="94"/>
      <c r="F30" s="91"/>
      <c r="G30" s="92"/>
      <c r="H30" s="92"/>
      <c r="J30" s="4"/>
    </row>
    <row r="31" spans="2:16">
      <c r="B31" s="95"/>
      <c r="C31" s="74" t="s">
        <v>90</v>
      </c>
      <c r="D31" s="74"/>
      <c r="E31" s="94" t="s">
        <v>70</v>
      </c>
      <c r="F31" s="91">
        <v>2</v>
      </c>
      <c r="G31" s="92"/>
      <c r="H31" s="92">
        <f>F31*G31</f>
        <v>0</v>
      </c>
      <c r="J31" s="4"/>
      <c r="L31" s="97"/>
      <c r="P31"/>
    </row>
    <row r="32" spans="2:16">
      <c r="B32" s="95"/>
      <c r="C32" s="74" t="s">
        <v>91</v>
      </c>
      <c r="D32" s="74"/>
      <c r="E32" s="94" t="s">
        <v>92</v>
      </c>
      <c r="F32" s="91">
        <v>4</v>
      </c>
      <c r="G32" s="92"/>
      <c r="H32" s="92">
        <f>F32*G32</f>
        <v>0</v>
      </c>
      <c r="J32" s="4"/>
    </row>
    <row r="33" spans="2:12">
      <c r="B33" s="95"/>
      <c r="C33" s="74" t="s">
        <v>93</v>
      </c>
      <c r="D33" s="74"/>
      <c r="E33" s="94" t="s">
        <v>92</v>
      </c>
      <c r="F33" s="91">
        <v>24</v>
      </c>
      <c r="G33" s="92"/>
      <c r="H33" s="92">
        <f>F33*G33</f>
        <v>0</v>
      </c>
      <c r="J33" s="4"/>
    </row>
    <row r="34" spans="2:12">
      <c r="B34" s="95"/>
      <c r="C34" s="23"/>
      <c r="D34" s="23"/>
      <c r="E34" s="94"/>
      <c r="F34" s="91"/>
      <c r="G34" s="92"/>
      <c r="H34" s="92"/>
      <c r="J34" s="4"/>
    </row>
    <row r="35" spans="2:12" s="89" customFormat="1" ht="54.75" customHeight="1">
      <c r="B35" s="93">
        <v>7</v>
      </c>
      <c r="C35" s="23" t="s">
        <v>94</v>
      </c>
      <c r="D35" s="23"/>
      <c r="E35" s="19"/>
      <c r="F35" s="91"/>
      <c r="G35"/>
      <c r="H35"/>
      <c r="J35" s="90"/>
    </row>
    <row r="36" spans="2:12" s="89" customFormat="1">
      <c r="B36" s="93"/>
      <c r="C36" s="23" t="s">
        <v>95</v>
      </c>
      <c r="D36" s="23"/>
      <c r="E36" s="19" t="s">
        <v>70</v>
      </c>
      <c r="F36" s="91">
        <v>1</v>
      </c>
      <c r="G36" s="92"/>
      <c r="H36" s="92">
        <f>F36*G36</f>
        <v>0</v>
      </c>
      <c r="J36" s="90"/>
    </row>
    <row r="37" spans="2:12" s="89" customFormat="1">
      <c r="B37" s="93"/>
      <c r="C37" s="98"/>
      <c r="D37" s="98"/>
      <c r="E37" s="94"/>
      <c r="F37" s="91"/>
      <c r="G37" s="92"/>
      <c r="H37" s="92"/>
      <c r="J37" s="90"/>
    </row>
    <row r="38" spans="2:12" s="89" customFormat="1" ht="81.75" customHeight="1">
      <c r="B38" s="93">
        <v>8</v>
      </c>
      <c r="C38" s="75" t="s">
        <v>96</v>
      </c>
      <c r="D38" s="75"/>
      <c r="E38" s="19" t="s">
        <v>60</v>
      </c>
      <c r="F38" s="91">
        <v>1</v>
      </c>
      <c r="G38" s="92"/>
      <c r="H38" s="92">
        <f>F38*G38</f>
        <v>0</v>
      </c>
      <c r="J38" s="90"/>
    </row>
    <row r="39" spans="2:12" s="89" customFormat="1" ht="12.75" customHeight="1">
      <c r="B39" s="93"/>
      <c r="C39" s="55"/>
      <c r="D39" s="55"/>
      <c r="E39" s="94"/>
      <c r="F39" s="91"/>
      <c r="G39" s="92"/>
      <c r="H39" s="92"/>
      <c r="J39" s="90"/>
    </row>
    <row r="40" spans="2:12" s="13" customFormat="1">
      <c r="B40" s="79"/>
      <c r="C40" s="80" t="s">
        <v>97</v>
      </c>
      <c r="D40" s="80"/>
      <c r="E40" s="99"/>
      <c r="F40" s="79"/>
      <c r="G40" s="81"/>
      <c r="H40" s="82">
        <f>SUM(H6:H39)</f>
        <v>0</v>
      </c>
      <c r="I40" s="83"/>
      <c r="J40" s="83"/>
    </row>
    <row r="41" spans="2:12">
      <c r="B41" s="55"/>
      <c r="C41" s="55"/>
      <c r="D41" s="55"/>
      <c r="E41" s="94"/>
      <c r="F41" s="55"/>
      <c r="G41" s="69"/>
      <c r="H41" s="69"/>
      <c r="I41" s="85"/>
      <c r="J41" s="85"/>
      <c r="L41" s="86"/>
    </row>
    <row r="42" spans="2:12">
      <c r="B42" s="93"/>
      <c r="C42" s="55"/>
      <c r="D42" s="55"/>
      <c r="E42" s="94"/>
      <c r="F42" s="91"/>
      <c r="G42" s="92"/>
      <c r="H42" s="92"/>
    </row>
    <row r="43" spans="2:12" s="89" customFormat="1">
      <c r="B43" s="93"/>
      <c r="E43" s="94"/>
      <c r="F43" s="91"/>
      <c r="G43" s="92"/>
      <c r="H43" s="92"/>
      <c r="J43" s="90"/>
    </row>
    <row r="44" spans="2:12" s="89" customFormat="1">
      <c r="B44" s="93"/>
      <c r="C44" s="55"/>
      <c r="D44" s="55"/>
      <c r="E44" s="94"/>
      <c r="F44" s="91"/>
      <c r="G44" s="92"/>
      <c r="H44" s="92"/>
      <c r="J44" s="90"/>
    </row>
    <row r="45" spans="2:12" s="89" customFormat="1">
      <c r="B45" s="93"/>
      <c r="C45" s="100"/>
      <c r="D45" s="59"/>
      <c r="E45" s="94"/>
      <c r="F45" s="91"/>
      <c r="G45" s="92"/>
      <c r="H45" s="92"/>
      <c r="J45" s="90"/>
    </row>
    <row r="46" spans="2:12" s="89" customFormat="1">
      <c r="B46" s="93"/>
      <c r="C46" s="55"/>
      <c r="D46" s="55"/>
      <c r="E46" s="94"/>
      <c r="F46" s="91"/>
      <c r="G46" s="92"/>
      <c r="H46" s="92"/>
      <c r="J46" s="90"/>
    </row>
    <row r="47" spans="2:12" s="89" customFormat="1">
      <c r="B47" s="93"/>
      <c r="C47" s="55"/>
      <c r="D47" s="55"/>
      <c r="E47" s="94"/>
      <c r="F47" s="91"/>
      <c r="G47" s="92"/>
      <c r="H47" s="92"/>
      <c r="J47" s="90"/>
    </row>
    <row r="48" spans="2:12" s="89" customFormat="1">
      <c r="B48" s="93"/>
      <c r="C48" s="55"/>
      <c r="D48" s="55"/>
      <c r="E48" s="94"/>
      <c r="F48" s="91"/>
      <c r="G48" s="92"/>
      <c r="H48" s="92"/>
      <c r="J48" s="90"/>
    </row>
    <row r="49" spans="2:10" s="89" customFormat="1">
      <c r="B49" s="93"/>
      <c r="C49" s="55"/>
      <c r="D49" s="55"/>
      <c r="E49" s="94"/>
      <c r="F49" s="91"/>
      <c r="G49" s="92"/>
      <c r="H49" s="92"/>
      <c r="J49" s="90"/>
    </row>
    <row r="50" spans="2:10" s="89" customFormat="1">
      <c r="B50" s="93"/>
      <c r="C50" s="55"/>
      <c r="D50" s="55"/>
      <c r="E50" s="94"/>
      <c r="F50" s="91"/>
      <c r="G50" s="92"/>
      <c r="H50" s="92"/>
      <c r="J50" s="90"/>
    </row>
    <row r="51" spans="2:10" s="89" customFormat="1">
      <c r="B51" s="93"/>
      <c r="C51" s="55"/>
      <c r="D51" s="55"/>
      <c r="E51" s="94"/>
      <c r="F51" s="91"/>
      <c r="G51" s="92"/>
      <c r="H51" s="92"/>
      <c r="J51" s="90"/>
    </row>
    <row r="52" spans="2:10" s="89" customFormat="1">
      <c r="B52" s="93"/>
      <c r="C52" s="55"/>
      <c r="D52" s="55"/>
      <c r="E52" s="94"/>
      <c r="F52" s="91"/>
      <c r="G52" s="92"/>
      <c r="H52" s="92"/>
      <c r="J52" s="90"/>
    </row>
    <row r="53" spans="2:10" s="89" customFormat="1">
      <c r="B53" s="93"/>
      <c r="C53" s="55"/>
      <c r="D53" s="55"/>
      <c r="E53" s="94"/>
      <c r="F53" s="91"/>
      <c r="G53" s="92"/>
      <c r="H53" s="92"/>
      <c r="J53" s="90"/>
    </row>
    <row r="54" spans="2:10" s="89" customFormat="1">
      <c r="B54" s="93"/>
      <c r="C54" s="55"/>
      <c r="D54" s="55"/>
      <c r="E54" s="94"/>
      <c r="F54" s="91"/>
      <c r="G54" s="92"/>
      <c r="H54" s="92"/>
      <c r="J54" s="90"/>
    </row>
    <row r="55" spans="2:10" s="89" customFormat="1">
      <c r="B55" s="93"/>
      <c r="C55" s="55"/>
      <c r="D55" s="55"/>
      <c r="E55" s="94"/>
      <c r="F55" s="91"/>
      <c r="G55" s="92"/>
      <c r="H55" s="92"/>
      <c r="J55" s="90"/>
    </row>
    <row r="56" spans="2:10" s="89" customFormat="1">
      <c r="B56" s="93"/>
      <c r="C56" s="55"/>
      <c r="D56" s="55"/>
      <c r="E56" s="94"/>
      <c r="F56" s="91"/>
      <c r="G56" s="92"/>
      <c r="H56" s="92"/>
      <c r="J56" s="90"/>
    </row>
    <row r="57" spans="2:10" s="89" customFormat="1">
      <c r="B57" s="93"/>
      <c r="C57" s="55"/>
      <c r="D57" s="55"/>
      <c r="E57" s="94"/>
      <c r="F57" s="91"/>
      <c r="G57" s="92"/>
      <c r="H57" s="92"/>
      <c r="J57" s="90"/>
    </row>
    <row r="58" spans="2:10" s="89" customFormat="1">
      <c r="B58" s="93"/>
      <c r="C58" s="55"/>
      <c r="D58" s="55"/>
      <c r="E58" s="94"/>
      <c r="F58" s="91"/>
      <c r="G58" s="92"/>
      <c r="H58" s="92"/>
      <c r="J58" s="90"/>
    </row>
    <row r="59" spans="2:10" s="89" customFormat="1">
      <c r="B59" s="93"/>
      <c r="C59" s="55"/>
      <c r="D59" s="55"/>
      <c r="E59" s="94"/>
      <c r="F59" s="91"/>
      <c r="G59" s="92"/>
      <c r="H59" s="92"/>
      <c r="J59" s="90"/>
    </row>
    <row r="60" spans="2:10" s="89" customFormat="1">
      <c r="B60" s="93"/>
      <c r="C60" s="55"/>
      <c r="D60" s="55"/>
      <c r="E60" s="94"/>
      <c r="F60" s="91"/>
      <c r="G60" s="92"/>
      <c r="H60" s="92"/>
      <c r="J60" s="90"/>
    </row>
    <row r="61" spans="2:10" s="89" customFormat="1">
      <c r="B61" s="93"/>
      <c r="C61" s="55"/>
      <c r="D61" s="55"/>
      <c r="E61" s="94"/>
      <c r="F61" s="91"/>
      <c r="G61" s="92"/>
      <c r="H61" s="92"/>
      <c r="J61" s="90"/>
    </row>
    <row r="62" spans="2:10" s="89" customFormat="1">
      <c r="B62" s="93"/>
      <c r="C62" s="55"/>
      <c r="D62" s="55"/>
      <c r="E62" s="94"/>
      <c r="F62" s="91"/>
      <c r="G62" s="92"/>
      <c r="H62" s="92"/>
      <c r="J62" s="90"/>
    </row>
    <row r="63" spans="2:10" s="89" customFormat="1">
      <c r="B63" s="93"/>
      <c r="C63" s="55"/>
      <c r="D63" s="55"/>
      <c r="E63" s="94"/>
      <c r="F63" s="91"/>
      <c r="G63" s="92"/>
      <c r="H63" s="92"/>
      <c r="J63" s="90"/>
    </row>
    <row r="64" spans="2:10" s="89" customFormat="1">
      <c r="B64" s="93"/>
      <c r="C64" s="55"/>
      <c r="D64" s="55"/>
      <c r="E64" s="94"/>
      <c r="F64" s="91"/>
      <c r="G64" s="92"/>
      <c r="H64" s="92"/>
      <c r="J64" s="90"/>
    </row>
    <row r="65" spans="2:10" s="89" customFormat="1">
      <c r="B65" s="93"/>
      <c r="C65" s="55"/>
      <c r="D65" s="55"/>
      <c r="E65" s="94"/>
      <c r="F65" s="91"/>
      <c r="G65" s="92"/>
      <c r="H65" s="92"/>
      <c r="J65" s="90"/>
    </row>
    <row r="66" spans="2:10" s="89" customFormat="1">
      <c r="B66" s="93"/>
      <c r="C66" s="55"/>
      <c r="D66" s="55"/>
      <c r="E66" s="94"/>
      <c r="F66" s="91"/>
      <c r="G66" s="92"/>
      <c r="H66" s="92"/>
      <c r="J66" s="90"/>
    </row>
    <row r="67" spans="2:10" s="89" customFormat="1">
      <c r="B67" s="93"/>
      <c r="C67" s="55"/>
      <c r="D67" s="55"/>
      <c r="E67" s="94"/>
      <c r="F67" s="91"/>
      <c r="G67" s="92"/>
      <c r="H67" s="92"/>
      <c r="J67" s="90"/>
    </row>
    <row r="68" spans="2:10" s="89" customFormat="1">
      <c r="B68" s="93"/>
      <c r="C68" s="55"/>
      <c r="D68" s="55"/>
      <c r="E68" s="94"/>
      <c r="F68" s="91"/>
      <c r="G68" s="92"/>
      <c r="H68" s="92"/>
      <c r="J68" s="90"/>
    </row>
    <row r="69" spans="2:10" s="89" customFormat="1">
      <c r="B69" s="93"/>
      <c r="C69" s="55"/>
      <c r="D69" s="55"/>
      <c r="E69" s="94"/>
      <c r="F69" s="91"/>
      <c r="G69" s="92"/>
      <c r="H69" s="92"/>
      <c r="J69" s="90"/>
    </row>
    <row r="70" spans="2:10" s="89" customFormat="1">
      <c r="B70" s="93"/>
      <c r="C70" s="55"/>
      <c r="D70" s="55"/>
      <c r="E70" s="94"/>
      <c r="F70" s="91"/>
      <c r="G70" s="92"/>
      <c r="H70" s="92"/>
      <c r="J70" s="90"/>
    </row>
    <row r="71" spans="2:10" s="89" customFormat="1">
      <c r="B71" s="93"/>
      <c r="C71" s="55"/>
      <c r="D71" s="55"/>
      <c r="E71" s="94"/>
      <c r="F71" s="91"/>
      <c r="G71" s="92"/>
      <c r="H71" s="92"/>
      <c r="J71" s="90"/>
    </row>
    <row r="72" spans="2:10" s="89" customFormat="1">
      <c r="B72" s="93"/>
      <c r="C72" s="55"/>
      <c r="D72" s="55"/>
      <c r="E72" s="94"/>
      <c r="F72" s="91"/>
      <c r="G72" s="92"/>
      <c r="H72" s="92"/>
      <c r="J72" s="90"/>
    </row>
    <row r="73" spans="2:10" s="89" customFormat="1">
      <c r="B73" s="93"/>
      <c r="C73" s="55"/>
      <c r="D73" s="55"/>
      <c r="E73" s="94"/>
      <c r="F73" s="91"/>
      <c r="G73" s="92"/>
      <c r="H73" s="92"/>
      <c r="J73" s="90"/>
    </row>
    <row r="74" spans="2:10" s="89" customFormat="1">
      <c r="B74" s="93"/>
      <c r="C74" s="55"/>
      <c r="D74" s="55"/>
      <c r="E74" s="94"/>
      <c r="F74" s="91"/>
      <c r="G74" s="92"/>
      <c r="H74" s="92"/>
      <c r="J74" s="90"/>
    </row>
    <row r="75" spans="2:10" s="9" customFormat="1">
      <c r="B75" s="93"/>
      <c r="C75" s="55"/>
      <c r="D75" s="55"/>
      <c r="E75" s="94"/>
      <c r="F75" s="91"/>
      <c r="G75" s="92"/>
      <c r="H75" s="92"/>
      <c r="I75" s="89"/>
      <c r="J75" s="101"/>
    </row>
    <row r="76" spans="2:10" s="9" customFormat="1">
      <c r="B76" s="93"/>
      <c r="C76" s="55"/>
      <c r="D76" s="55"/>
      <c r="E76" s="94"/>
      <c r="F76" s="91"/>
      <c r="G76" s="92"/>
      <c r="H76" s="92"/>
      <c r="I76" s="89"/>
      <c r="J76" s="101"/>
    </row>
    <row r="77" spans="2:10" s="9" customFormat="1">
      <c r="B77" s="93"/>
      <c r="C77" s="55"/>
      <c r="D77" s="55"/>
      <c r="E77" s="94"/>
      <c r="F77" s="91"/>
      <c r="G77" s="92"/>
      <c r="H77" s="92"/>
      <c r="I77" s="89"/>
      <c r="J77" s="101"/>
    </row>
    <row r="78" spans="2:10" s="9" customFormat="1">
      <c r="B78" s="93"/>
      <c r="C78" s="55"/>
      <c r="D78" s="55"/>
      <c r="E78" s="94"/>
      <c r="F78" s="91"/>
      <c r="G78" s="92"/>
      <c r="H78" s="92"/>
      <c r="I78" s="89"/>
      <c r="J78" s="101"/>
    </row>
    <row r="79" spans="2:10" s="9" customFormat="1">
      <c r="B79" s="93"/>
      <c r="C79" s="55"/>
      <c r="D79" s="55"/>
      <c r="E79" s="94"/>
      <c r="F79" s="91"/>
      <c r="G79" s="92"/>
      <c r="H79" s="92"/>
      <c r="I79" s="89"/>
      <c r="J79" s="101"/>
    </row>
    <row r="80" spans="2:10" s="9" customFormat="1">
      <c r="B80" s="93"/>
      <c r="C80" s="55"/>
      <c r="D80" s="55"/>
      <c r="E80" s="94"/>
      <c r="F80" s="91"/>
      <c r="G80" s="92"/>
      <c r="H80" s="92"/>
      <c r="I80" s="89"/>
      <c r="J80" s="101"/>
    </row>
    <row r="81" spans="2:10" s="9" customFormat="1">
      <c r="B81" s="93"/>
      <c r="C81" s="55"/>
      <c r="D81" s="55"/>
      <c r="E81" s="94"/>
      <c r="F81" s="91"/>
      <c r="G81" s="92"/>
      <c r="H81" s="92"/>
      <c r="I81" s="89"/>
      <c r="J81" s="101"/>
    </row>
    <row r="82" spans="2:10" s="9" customFormat="1">
      <c r="B82" s="93"/>
      <c r="C82" s="55"/>
      <c r="D82" s="55"/>
      <c r="E82" s="94"/>
      <c r="F82" s="91"/>
      <c r="G82" s="92"/>
      <c r="H82" s="92"/>
      <c r="I82" s="89"/>
      <c r="J82" s="101"/>
    </row>
    <row r="83" spans="2:10" s="9" customFormat="1">
      <c r="B83" s="93"/>
      <c r="C83" s="55"/>
      <c r="D83" s="55"/>
      <c r="E83" s="94"/>
      <c r="F83" s="102"/>
      <c r="G83" s="103"/>
      <c r="H83" s="103"/>
      <c r="I83" s="89"/>
      <c r="J83" s="101"/>
    </row>
    <row r="84" spans="2:10" s="9" customFormat="1">
      <c r="B84" s="93"/>
      <c r="C84" s="55"/>
      <c r="D84" s="55"/>
      <c r="E84" s="94"/>
      <c r="F84" s="47"/>
      <c r="G84" s="68"/>
      <c r="H84" s="68"/>
      <c r="I84" s="89"/>
      <c r="J84" s="101"/>
    </row>
    <row r="85" spans="2:10" s="9" customFormat="1">
      <c r="B85" s="104"/>
      <c r="C85" s="55"/>
      <c r="D85" s="55"/>
      <c r="E85" s="94"/>
      <c r="F85" s="47"/>
      <c r="G85" s="68"/>
      <c r="H85" s="68"/>
      <c r="I85" s="89"/>
      <c r="J85" s="101"/>
    </row>
    <row r="86" spans="2:10" s="9" customFormat="1">
      <c r="B86" s="93"/>
      <c r="C86" s="55"/>
      <c r="D86" s="55"/>
      <c r="E86" s="94"/>
      <c r="F86" s="47"/>
      <c r="G86" s="68"/>
      <c r="H86" s="68"/>
      <c r="I86" s="89"/>
      <c r="J86" s="101"/>
    </row>
    <row r="87" spans="2:10" s="9" customFormat="1">
      <c r="B87" s="93"/>
      <c r="C87" s="55"/>
      <c r="D87" s="55"/>
      <c r="E87" s="94"/>
      <c r="F87" s="47"/>
      <c r="G87" s="68"/>
      <c r="H87" s="68"/>
      <c r="I87" s="89"/>
      <c r="J87" s="101"/>
    </row>
    <row r="88" spans="2:10" s="9" customFormat="1">
      <c r="B88" s="93"/>
      <c r="C88" s="55"/>
      <c r="D88" s="55"/>
      <c r="E88" s="94"/>
      <c r="F88" s="47"/>
      <c r="G88" s="68"/>
      <c r="H88" s="68"/>
      <c r="I88" s="89"/>
      <c r="J88" s="101"/>
    </row>
    <row r="89" spans="2:10" s="9" customFormat="1">
      <c r="B89" s="93"/>
      <c r="C89" s="55"/>
      <c r="D89" s="55"/>
      <c r="E89" s="94"/>
      <c r="F89" s="47"/>
      <c r="G89" s="68"/>
      <c r="H89" s="68"/>
      <c r="I89" s="89"/>
      <c r="J89" s="101"/>
    </row>
    <row r="90" spans="2:10" s="9" customFormat="1">
      <c r="B90" s="93"/>
      <c r="C90" s="55"/>
      <c r="D90" s="55"/>
      <c r="E90" s="94"/>
      <c r="F90" s="47"/>
      <c r="G90" s="68"/>
      <c r="H90" s="68"/>
      <c r="I90" s="89"/>
      <c r="J90" s="101"/>
    </row>
    <row r="91" spans="2:10" s="9" customFormat="1">
      <c r="B91" s="93"/>
      <c r="C91" s="55"/>
      <c r="D91" s="55"/>
      <c r="E91" s="94"/>
      <c r="F91" s="47"/>
      <c r="G91" s="68"/>
      <c r="H91" s="68"/>
      <c r="I91" s="89"/>
      <c r="J91" s="101"/>
    </row>
    <row r="92" spans="2:10" s="9" customFormat="1">
      <c r="B92" s="93"/>
      <c r="C92" s="55"/>
      <c r="D92" s="55"/>
      <c r="E92" s="94"/>
      <c r="F92" s="47"/>
      <c r="G92" s="68"/>
      <c r="H92" s="68"/>
      <c r="I92" s="89"/>
      <c r="J92" s="101"/>
    </row>
    <row r="93" spans="2:10" s="9" customFormat="1">
      <c r="B93" s="93"/>
      <c r="C93" s="55"/>
      <c r="D93" s="55"/>
      <c r="E93" s="94"/>
      <c r="F93" s="47"/>
      <c r="G93" s="68"/>
      <c r="H93" s="68"/>
      <c r="I93" s="89"/>
      <c r="J93" s="101"/>
    </row>
    <row r="94" spans="2:10" s="9" customFormat="1">
      <c r="B94" s="93"/>
      <c r="C94" s="55"/>
      <c r="D94" s="55"/>
      <c r="E94" s="94"/>
      <c r="F94" s="47"/>
      <c r="G94" s="68"/>
      <c r="H94" s="68"/>
      <c r="I94" s="89"/>
      <c r="J94" s="101"/>
    </row>
    <row r="95" spans="2:10" s="9" customFormat="1">
      <c r="B95" s="93"/>
      <c r="C95" s="55"/>
      <c r="D95" s="55"/>
      <c r="E95" s="94"/>
      <c r="F95" s="47"/>
      <c r="G95" s="68"/>
      <c r="H95" s="68"/>
      <c r="I95" s="89"/>
      <c r="J95" s="101"/>
    </row>
    <row r="96" spans="2:10" s="9" customFormat="1">
      <c r="B96" s="93"/>
      <c r="C96" s="55"/>
      <c r="D96" s="55"/>
      <c r="E96" s="94"/>
      <c r="F96" s="47"/>
      <c r="G96" s="68"/>
      <c r="H96" s="68"/>
      <c r="I96" s="89"/>
      <c r="J96" s="101"/>
    </row>
    <row r="97" spans="2:10" s="9" customFormat="1">
      <c r="B97" s="93"/>
      <c r="C97" s="55"/>
      <c r="D97" s="55"/>
      <c r="E97" s="94"/>
      <c r="F97" s="47"/>
      <c r="G97" s="68"/>
      <c r="H97" s="68"/>
      <c r="I97" s="89"/>
      <c r="J97" s="101"/>
    </row>
    <row r="98" spans="2:10" s="9" customFormat="1">
      <c r="B98" s="93"/>
      <c r="C98" s="55"/>
      <c r="D98" s="55"/>
      <c r="E98" s="94"/>
      <c r="F98" s="47"/>
      <c r="G98" s="68"/>
      <c r="H98" s="68"/>
      <c r="I98" s="89"/>
      <c r="J98" s="101"/>
    </row>
    <row r="99" spans="2:10" s="9" customFormat="1">
      <c r="B99" s="93"/>
      <c r="C99" s="55"/>
      <c r="D99" s="55"/>
      <c r="E99" s="94"/>
      <c r="F99" s="47"/>
      <c r="G99" s="68"/>
      <c r="H99" s="68"/>
      <c r="I99" s="89"/>
      <c r="J99" s="101"/>
    </row>
    <row r="100" spans="2:10" s="9" customFormat="1">
      <c r="B100" s="93"/>
      <c r="C100" s="55"/>
      <c r="D100" s="55"/>
      <c r="E100" s="94"/>
      <c r="F100" s="47"/>
      <c r="G100" s="68"/>
      <c r="H100" s="68"/>
      <c r="I100" s="89"/>
      <c r="J100" s="101"/>
    </row>
    <row r="101" spans="2:10" s="9" customFormat="1">
      <c r="B101" s="93"/>
      <c r="C101" s="55"/>
      <c r="D101" s="55"/>
      <c r="E101" s="94"/>
      <c r="F101" s="47"/>
      <c r="G101" s="68"/>
      <c r="H101" s="68"/>
      <c r="I101" s="89"/>
      <c r="J101" s="101"/>
    </row>
    <row r="102" spans="2:10" s="9" customFormat="1">
      <c r="B102" s="93"/>
      <c r="C102" s="55"/>
      <c r="D102" s="55"/>
      <c r="E102" s="94"/>
      <c r="F102" s="47"/>
      <c r="G102" s="68"/>
      <c r="H102" s="68"/>
      <c r="I102" s="89"/>
      <c r="J102" s="101"/>
    </row>
    <row r="103" spans="2:10" s="9" customFormat="1">
      <c r="B103" s="93"/>
      <c r="C103" s="55"/>
      <c r="D103" s="55"/>
      <c r="E103" s="94"/>
      <c r="F103" s="47"/>
      <c r="G103" s="68"/>
      <c r="H103" s="68"/>
      <c r="I103" s="89"/>
      <c r="J103" s="101"/>
    </row>
    <row r="104" spans="2:10" s="9" customFormat="1">
      <c r="B104" s="93"/>
      <c r="C104" s="55"/>
      <c r="D104" s="55"/>
      <c r="E104" s="94"/>
      <c r="F104" s="47"/>
      <c r="G104" s="68"/>
      <c r="H104" s="68"/>
      <c r="I104" s="89"/>
      <c r="J104" s="101"/>
    </row>
    <row r="105" spans="2:10" s="9" customFormat="1">
      <c r="B105" s="93"/>
      <c r="C105" s="55"/>
      <c r="D105" s="55"/>
      <c r="E105" s="94"/>
      <c r="F105" s="47"/>
      <c r="G105" s="68"/>
      <c r="H105" s="68"/>
      <c r="I105" s="89"/>
      <c r="J105" s="101"/>
    </row>
    <row r="106" spans="2:10" s="9" customFormat="1">
      <c r="B106" s="93"/>
      <c r="C106" s="55"/>
      <c r="D106" s="55"/>
      <c r="E106" s="94"/>
      <c r="F106" s="47"/>
      <c r="G106" s="68"/>
      <c r="H106" s="68"/>
      <c r="I106" s="89"/>
      <c r="J106" s="101"/>
    </row>
    <row r="107" spans="2:10" s="9" customFormat="1">
      <c r="B107" s="93"/>
      <c r="C107" s="55"/>
      <c r="D107" s="55"/>
      <c r="E107" s="94"/>
      <c r="F107" s="47"/>
      <c r="G107" s="68"/>
      <c r="H107" s="68"/>
      <c r="I107" s="89"/>
      <c r="J107" s="101"/>
    </row>
    <row r="108" spans="2:10" s="9" customFormat="1">
      <c r="B108" s="93"/>
      <c r="C108" s="55"/>
      <c r="D108" s="55"/>
      <c r="E108" s="94"/>
      <c r="F108" s="47"/>
      <c r="G108" s="68"/>
      <c r="H108" s="68"/>
      <c r="I108" s="89"/>
      <c r="J108" s="101"/>
    </row>
    <row r="109" spans="2:10" s="9" customFormat="1">
      <c r="B109" s="93"/>
      <c r="C109" s="55"/>
      <c r="D109" s="55"/>
      <c r="E109" s="94"/>
      <c r="F109" s="47"/>
      <c r="G109" s="68"/>
      <c r="H109" s="68"/>
      <c r="I109" s="89"/>
      <c r="J109" s="101"/>
    </row>
    <row r="110" spans="2:10" s="9" customFormat="1">
      <c r="B110" s="93"/>
      <c r="C110" s="55"/>
      <c r="D110" s="55"/>
      <c r="E110" s="94"/>
      <c r="F110" s="47"/>
      <c r="G110" s="68"/>
      <c r="H110" s="68"/>
      <c r="I110" s="89"/>
      <c r="J110" s="101"/>
    </row>
    <row r="111" spans="2:10" s="9" customFormat="1">
      <c r="B111" s="93"/>
      <c r="C111" s="55"/>
      <c r="D111" s="55"/>
      <c r="E111" s="94"/>
      <c r="F111" s="47"/>
      <c r="G111" s="68"/>
      <c r="H111" s="68"/>
      <c r="I111" s="89"/>
      <c r="J111" s="101"/>
    </row>
    <row r="112" spans="2:10" s="9" customFormat="1">
      <c r="B112" s="93"/>
      <c r="C112" s="55"/>
      <c r="D112" s="55"/>
      <c r="E112" s="94"/>
      <c r="F112" s="47"/>
      <c r="G112" s="68"/>
      <c r="H112" s="68"/>
      <c r="I112" s="89"/>
      <c r="J112" s="101"/>
    </row>
    <row r="113" spans="2:10" s="9" customFormat="1">
      <c r="B113" s="93"/>
      <c r="C113" s="55"/>
      <c r="D113" s="55"/>
      <c r="E113" s="94"/>
      <c r="F113" s="47"/>
      <c r="G113" s="68"/>
      <c r="H113" s="68"/>
      <c r="I113" s="89"/>
      <c r="J113" s="101"/>
    </row>
    <row r="114" spans="2:10" s="9" customFormat="1">
      <c r="B114" s="93"/>
      <c r="C114" s="55"/>
      <c r="D114" s="55"/>
      <c r="E114" s="94"/>
      <c r="F114" s="47"/>
      <c r="G114" s="68"/>
      <c r="H114" s="68"/>
      <c r="I114" s="89"/>
      <c r="J114" s="101"/>
    </row>
    <row r="115" spans="2:10" s="9" customFormat="1">
      <c r="B115" s="93"/>
      <c r="C115" s="55"/>
      <c r="D115" s="55"/>
      <c r="E115" s="94"/>
      <c r="F115" s="47"/>
      <c r="G115" s="68"/>
      <c r="H115" s="68"/>
      <c r="I115" s="89"/>
      <c r="J115" s="101"/>
    </row>
    <row r="116" spans="2:10" s="9" customFormat="1">
      <c r="B116" s="93"/>
      <c r="C116" s="55"/>
      <c r="D116" s="55"/>
      <c r="E116" s="94"/>
      <c r="F116" s="47"/>
      <c r="G116" s="68"/>
      <c r="H116" s="68"/>
      <c r="I116" s="89"/>
      <c r="J116" s="101"/>
    </row>
    <row r="117" spans="2:10" s="9" customFormat="1">
      <c r="B117" s="93"/>
      <c r="C117" s="55"/>
      <c r="D117" s="55"/>
      <c r="E117" s="94"/>
      <c r="F117" s="47"/>
      <c r="G117" s="68"/>
      <c r="H117" s="68"/>
      <c r="I117" s="89"/>
      <c r="J117" s="101"/>
    </row>
    <row r="118" spans="2:10" s="9" customFormat="1">
      <c r="B118" s="93"/>
      <c r="C118" s="55"/>
      <c r="D118" s="55"/>
      <c r="E118" s="94"/>
      <c r="F118" s="47"/>
      <c r="G118" s="68"/>
      <c r="H118" s="68"/>
      <c r="I118" s="89"/>
      <c r="J118" s="101"/>
    </row>
    <row r="119" spans="2:10" s="9" customFormat="1">
      <c r="B119" s="93"/>
      <c r="C119" s="55"/>
      <c r="D119" s="55"/>
      <c r="E119" s="94"/>
      <c r="F119" s="47"/>
      <c r="G119" s="68"/>
      <c r="H119" s="68"/>
      <c r="I119" s="89"/>
      <c r="J119" s="101"/>
    </row>
    <row r="120" spans="2:10" s="9" customFormat="1">
      <c r="B120" s="93"/>
      <c r="C120" s="55"/>
      <c r="D120" s="55"/>
      <c r="E120" s="94"/>
      <c r="F120" s="47"/>
      <c r="G120" s="68"/>
      <c r="H120" s="68"/>
      <c r="I120" s="89"/>
      <c r="J120" s="101"/>
    </row>
    <row r="121" spans="2:10" s="9" customFormat="1">
      <c r="B121" s="93"/>
      <c r="C121" s="55"/>
      <c r="D121" s="55"/>
      <c r="E121" s="94"/>
      <c r="F121" s="47"/>
      <c r="G121" s="68"/>
      <c r="H121" s="68"/>
      <c r="I121" s="89"/>
      <c r="J121" s="101"/>
    </row>
    <row r="122" spans="2:10" s="9" customFormat="1">
      <c r="B122" s="93"/>
      <c r="C122" s="55"/>
      <c r="D122" s="55"/>
      <c r="E122" s="94"/>
      <c r="F122" s="47"/>
      <c r="G122" s="68"/>
      <c r="H122" s="68"/>
      <c r="I122" s="89"/>
      <c r="J122" s="101"/>
    </row>
    <row r="123" spans="2:10" s="9" customFormat="1">
      <c r="B123" s="93"/>
      <c r="C123" s="55"/>
      <c r="D123" s="55"/>
      <c r="E123" s="94"/>
      <c r="F123" s="47"/>
      <c r="G123" s="68"/>
      <c r="H123" s="68"/>
      <c r="I123" s="89"/>
      <c r="J123" s="101"/>
    </row>
    <row r="124" spans="2:10" s="9" customFormat="1">
      <c r="B124" s="93"/>
      <c r="C124" s="55"/>
      <c r="D124" s="55"/>
      <c r="E124" s="94"/>
      <c r="F124" s="47"/>
      <c r="G124" s="68"/>
      <c r="H124" s="68"/>
      <c r="I124" s="89"/>
      <c r="J124" s="101"/>
    </row>
    <row r="125" spans="2:10" s="9" customFormat="1">
      <c r="B125" s="93"/>
      <c r="C125" s="55"/>
      <c r="D125" s="55"/>
      <c r="E125" s="94"/>
      <c r="F125" s="47"/>
      <c r="G125" s="68"/>
      <c r="H125" s="68"/>
      <c r="I125" s="89"/>
      <c r="J125" s="101"/>
    </row>
    <row r="126" spans="2:10" s="9" customFormat="1">
      <c r="B126" s="93"/>
      <c r="C126" s="55"/>
      <c r="D126" s="55"/>
      <c r="E126" s="94"/>
      <c r="F126" s="47"/>
      <c r="G126" s="68"/>
      <c r="H126" s="68"/>
      <c r="I126" s="89"/>
      <c r="J126" s="101"/>
    </row>
    <row r="127" spans="2:10" s="9" customFormat="1">
      <c r="B127" s="93"/>
      <c r="C127" s="55"/>
      <c r="D127" s="55"/>
      <c r="E127" s="94"/>
      <c r="F127" s="47"/>
      <c r="G127" s="68"/>
      <c r="H127" s="68"/>
      <c r="I127" s="89"/>
      <c r="J127" s="101"/>
    </row>
    <row r="128" spans="2:10" s="9" customFormat="1">
      <c r="B128" s="93"/>
      <c r="C128" s="55"/>
      <c r="D128" s="55"/>
      <c r="E128" s="94"/>
      <c r="F128" s="47"/>
      <c r="G128" s="68"/>
      <c r="H128" s="68"/>
      <c r="I128" s="89"/>
      <c r="J128" s="101"/>
    </row>
    <row r="129" spans="2:10" s="9" customFormat="1">
      <c r="B129" s="93"/>
      <c r="C129" s="55"/>
      <c r="D129" s="55"/>
      <c r="E129" s="94"/>
      <c r="F129" s="47"/>
      <c r="G129" s="68"/>
      <c r="H129" s="68"/>
      <c r="I129" s="89"/>
      <c r="J129" s="101"/>
    </row>
    <row r="130" spans="2:10" s="9" customFormat="1">
      <c r="B130" s="93"/>
      <c r="C130" s="55"/>
      <c r="D130" s="55"/>
      <c r="E130" s="94"/>
      <c r="F130" s="47"/>
      <c r="G130" s="68"/>
      <c r="H130" s="68"/>
      <c r="I130" s="89"/>
      <c r="J130" s="101"/>
    </row>
    <row r="131" spans="2:10" s="9" customFormat="1">
      <c r="B131" s="93"/>
      <c r="C131" s="55"/>
      <c r="D131" s="55"/>
      <c r="E131" s="94"/>
      <c r="F131" s="47"/>
      <c r="G131" s="68"/>
      <c r="H131" s="68"/>
      <c r="I131" s="89"/>
      <c r="J131" s="101"/>
    </row>
    <row r="132" spans="2:10" s="9" customFormat="1">
      <c r="B132" s="93"/>
      <c r="C132" s="55"/>
      <c r="D132" s="55"/>
      <c r="E132" s="94"/>
      <c r="F132" s="47"/>
      <c r="G132" s="68"/>
      <c r="H132" s="68"/>
      <c r="I132" s="89"/>
      <c r="J132" s="101"/>
    </row>
    <row r="133" spans="2:10" s="9" customFormat="1">
      <c r="B133" s="93"/>
      <c r="C133" s="55"/>
      <c r="D133" s="55"/>
      <c r="E133" s="94"/>
      <c r="F133" s="47"/>
      <c r="G133" s="68"/>
      <c r="H133" s="68"/>
      <c r="I133" s="89"/>
      <c r="J133" s="101"/>
    </row>
    <row r="134" spans="2:10" s="9" customFormat="1">
      <c r="B134" s="93"/>
      <c r="C134" s="55"/>
      <c r="D134" s="55"/>
      <c r="E134" s="94"/>
      <c r="F134" s="47"/>
      <c r="G134" s="68"/>
      <c r="H134" s="68"/>
      <c r="I134" s="89"/>
      <c r="J134" s="101"/>
    </row>
    <row r="135" spans="2:10" s="9" customFormat="1">
      <c r="B135" s="93"/>
      <c r="C135" s="55"/>
      <c r="D135" s="55"/>
      <c r="E135" s="94"/>
      <c r="F135" s="47"/>
      <c r="G135" s="68"/>
      <c r="H135" s="68"/>
      <c r="I135" s="89"/>
      <c r="J135" s="101"/>
    </row>
    <row r="136" spans="2:10" s="9" customFormat="1">
      <c r="B136" s="93"/>
      <c r="C136" s="55"/>
      <c r="D136" s="55"/>
      <c r="E136" s="94"/>
      <c r="F136" s="47"/>
      <c r="G136" s="68"/>
      <c r="H136" s="68"/>
      <c r="I136" s="89"/>
      <c r="J136" s="101"/>
    </row>
    <row r="137" spans="2:10" s="9" customFormat="1">
      <c r="B137" s="93"/>
      <c r="C137" s="55"/>
      <c r="D137" s="55"/>
      <c r="E137" s="94"/>
      <c r="F137" s="47"/>
      <c r="G137" s="68"/>
      <c r="H137" s="68"/>
      <c r="I137" s="89"/>
      <c r="J137" s="101"/>
    </row>
    <row r="138" spans="2:10" s="9" customFormat="1">
      <c r="B138" s="93"/>
      <c r="C138" s="55"/>
      <c r="D138" s="55"/>
      <c r="E138" s="94"/>
      <c r="F138" s="47"/>
      <c r="G138" s="68"/>
      <c r="H138" s="68"/>
      <c r="I138" s="89"/>
      <c r="J138" s="101"/>
    </row>
    <row r="139" spans="2:10" s="89" customFormat="1">
      <c r="B139" s="93"/>
      <c r="C139" s="55"/>
      <c r="D139" s="55"/>
      <c r="E139" s="94"/>
      <c r="F139" s="47"/>
      <c r="G139" s="68"/>
      <c r="H139" s="68"/>
      <c r="J139" s="90"/>
    </row>
    <row r="140" spans="2:10" s="89" customFormat="1">
      <c r="B140" s="93"/>
      <c r="C140" s="55"/>
      <c r="D140" s="55"/>
      <c r="E140" s="94"/>
      <c r="F140" s="47"/>
      <c r="G140" s="68"/>
      <c r="H140" s="68"/>
      <c r="J140" s="90"/>
    </row>
    <row r="141" spans="2:10" s="89" customFormat="1">
      <c r="B141" s="93"/>
      <c r="C141" s="55"/>
      <c r="D141" s="55"/>
      <c r="E141" s="94"/>
      <c r="F141" s="47"/>
      <c r="G141" s="68"/>
      <c r="H141" s="68"/>
      <c r="J141" s="90"/>
    </row>
    <row r="142" spans="2:10" s="89" customFormat="1">
      <c r="B142" s="93"/>
      <c r="C142" s="55"/>
      <c r="D142" s="55"/>
      <c r="E142" s="94"/>
      <c r="F142" s="47"/>
      <c r="G142" s="68"/>
      <c r="H142" s="68"/>
      <c r="J142" s="90"/>
    </row>
    <row r="143" spans="2:10" s="89" customFormat="1">
      <c r="B143" s="93"/>
      <c r="C143" s="55"/>
      <c r="D143" s="55"/>
      <c r="E143" s="94"/>
      <c r="F143" s="47"/>
      <c r="G143" s="68"/>
      <c r="H143" s="68"/>
      <c r="J143" s="90"/>
    </row>
    <row r="144" spans="2:10" s="89" customFormat="1">
      <c r="B144" s="93"/>
      <c r="C144" s="55"/>
      <c r="D144" s="55"/>
      <c r="E144" s="94"/>
      <c r="F144" s="47"/>
      <c r="G144" s="68"/>
      <c r="H144" s="68"/>
      <c r="J144" s="90"/>
    </row>
    <row r="145" spans="2:10" s="89" customFormat="1">
      <c r="B145" s="93"/>
      <c r="C145" s="55"/>
      <c r="D145" s="55"/>
      <c r="E145" s="94"/>
      <c r="F145" s="47"/>
      <c r="G145" s="68"/>
      <c r="H145" s="68"/>
      <c r="J145" s="90"/>
    </row>
    <row r="146" spans="2:10" s="89" customFormat="1">
      <c r="B146" s="93"/>
      <c r="C146" s="55"/>
      <c r="D146" s="55"/>
      <c r="E146" s="94"/>
      <c r="F146" s="47"/>
      <c r="G146" s="68"/>
      <c r="H146" s="68"/>
      <c r="J146" s="90"/>
    </row>
    <row r="147" spans="2:10" s="89" customFormat="1">
      <c r="B147" s="93"/>
      <c r="C147" s="55"/>
      <c r="D147" s="55"/>
      <c r="E147" s="94"/>
      <c r="F147" s="47"/>
      <c r="G147" s="68"/>
      <c r="H147" s="68"/>
      <c r="J147" s="90"/>
    </row>
    <row r="148" spans="2:10" s="89" customFormat="1">
      <c r="B148" s="93"/>
      <c r="C148" s="55"/>
      <c r="D148" s="55"/>
      <c r="E148" s="94"/>
      <c r="F148" s="47"/>
      <c r="G148" s="68"/>
      <c r="H148" s="68"/>
      <c r="J148" s="90"/>
    </row>
    <row r="149" spans="2:10" s="89" customFormat="1">
      <c r="B149" s="93"/>
      <c r="C149" s="55"/>
      <c r="D149" s="55"/>
      <c r="E149" s="94"/>
      <c r="F149" s="47"/>
      <c r="G149" s="68"/>
      <c r="H149" s="68"/>
      <c r="J149" s="90"/>
    </row>
    <row r="150" spans="2:10" s="89" customFormat="1">
      <c r="B150" s="93"/>
      <c r="C150" s="55"/>
      <c r="D150" s="55"/>
      <c r="E150" s="94"/>
      <c r="F150" s="47"/>
      <c r="G150" s="68"/>
      <c r="H150" s="68"/>
      <c r="J150" s="90"/>
    </row>
    <row r="151" spans="2:10" s="89" customFormat="1">
      <c r="B151" s="93"/>
      <c r="C151" s="55"/>
      <c r="D151" s="55"/>
      <c r="E151" s="94"/>
      <c r="F151" s="47"/>
      <c r="G151" s="68"/>
      <c r="H151" s="68"/>
      <c r="J151" s="90"/>
    </row>
    <row r="152" spans="2:10" s="89" customFormat="1">
      <c r="B152" s="93"/>
      <c r="C152" s="55"/>
      <c r="D152" s="55"/>
      <c r="E152" s="94"/>
      <c r="F152" s="47"/>
      <c r="G152" s="68"/>
      <c r="H152" s="68"/>
      <c r="J152" s="90"/>
    </row>
    <row r="153" spans="2:10" s="89" customFormat="1">
      <c r="B153" s="93"/>
      <c r="C153" s="55"/>
      <c r="D153" s="55"/>
      <c r="E153" s="94"/>
      <c r="F153" s="47"/>
      <c r="G153" s="68"/>
      <c r="H153" s="68"/>
      <c r="J153" s="90"/>
    </row>
    <row r="154" spans="2:10" s="89" customFormat="1">
      <c r="B154" s="93"/>
      <c r="C154" s="55"/>
      <c r="D154" s="55"/>
      <c r="E154" s="94"/>
      <c r="F154" s="47"/>
      <c r="G154" s="68"/>
      <c r="H154" s="68"/>
      <c r="J154" s="90"/>
    </row>
    <row r="155" spans="2:10" s="9" customFormat="1">
      <c r="B155" s="93"/>
      <c r="C155" s="55"/>
      <c r="D155" s="55"/>
      <c r="E155" s="94"/>
      <c r="F155" s="47"/>
      <c r="G155" s="68"/>
      <c r="H155" s="68"/>
      <c r="I155" s="89"/>
      <c r="J155" s="101"/>
    </row>
    <row r="156" spans="2:10" s="9" customFormat="1">
      <c r="B156" s="93"/>
      <c r="C156" s="55"/>
      <c r="D156" s="55"/>
      <c r="E156" s="94"/>
      <c r="F156" s="47"/>
      <c r="G156" s="68"/>
      <c r="H156" s="68"/>
      <c r="I156" s="89"/>
      <c r="J156" s="101"/>
    </row>
    <row r="157" spans="2:10" s="9" customFormat="1">
      <c r="B157" s="93"/>
      <c r="C157" s="55"/>
      <c r="D157" s="55"/>
      <c r="E157" s="94"/>
      <c r="F157" s="47"/>
      <c r="G157" s="68"/>
      <c r="H157" s="68"/>
      <c r="I157" s="89"/>
      <c r="J157" s="101"/>
    </row>
    <row r="158" spans="2:10" s="9" customFormat="1">
      <c r="B158" s="93"/>
      <c r="C158" s="57"/>
      <c r="D158" s="57"/>
      <c r="E158" s="105"/>
      <c r="F158" s="47"/>
      <c r="G158" s="68"/>
      <c r="H158" s="68"/>
      <c r="I158" s="89"/>
      <c r="J158" s="101"/>
    </row>
    <row r="159" spans="2:10" s="9" customFormat="1">
      <c r="B159" s="93"/>
      <c r="C159" s="55"/>
      <c r="D159" s="55"/>
      <c r="E159" s="94"/>
      <c r="F159" s="47"/>
      <c r="G159" s="68"/>
      <c r="H159" s="68"/>
      <c r="I159" s="89"/>
      <c r="J159" s="101"/>
    </row>
    <row r="160" spans="2:10" s="9" customFormat="1">
      <c r="B160" s="93"/>
      <c r="C160" s="55"/>
      <c r="D160" s="55"/>
      <c r="E160" s="94"/>
      <c r="F160" s="47"/>
      <c r="G160" s="68"/>
      <c r="H160" s="68"/>
      <c r="I160" s="89"/>
      <c r="J160" s="101"/>
    </row>
    <row r="161" spans="2:10" s="9" customFormat="1">
      <c r="B161" s="93"/>
      <c r="C161" s="55"/>
      <c r="D161" s="55"/>
      <c r="E161" s="94"/>
      <c r="F161" s="47"/>
      <c r="G161" s="68"/>
      <c r="H161" s="68"/>
      <c r="I161" s="89"/>
      <c r="J161" s="101"/>
    </row>
    <row r="162" spans="2:10" s="9" customFormat="1">
      <c r="B162" s="93"/>
      <c r="C162" s="55"/>
      <c r="D162" s="55"/>
      <c r="E162" s="94"/>
      <c r="F162" s="47"/>
      <c r="G162" s="68"/>
      <c r="H162" s="68"/>
      <c r="I162" s="89"/>
      <c r="J162" s="101"/>
    </row>
    <row r="163" spans="2:10" s="9" customFormat="1">
      <c r="B163" s="93"/>
      <c r="C163" s="106"/>
      <c r="D163" s="106"/>
      <c r="E163" s="94"/>
      <c r="F163" s="47"/>
      <c r="G163" s="68"/>
      <c r="H163" s="68"/>
      <c r="I163" s="89"/>
      <c r="J163" s="101"/>
    </row>
    <row r="164" spans="2:10" s="9" customFormat="1">
      <c r="B164" s="93"/>
      <c r="C164" s="55"/>
      <c r="D164" s="55"/>
      <c r="E164" s="94"/>
      <c r="F164" s="47"/>
      <c r="G164" s="68"/>
      <c r="H164" s="68"/>
      <c r="I164" s="89"/>
      <c r="J164" s="101"/>
    </row>
    <row r="165" spans="2:10" s="9" customFormat="1">
      <c r="B165" s="93"/>
      <c r="C165" s="55"/>
      <c r="D165" s="55"/>
      <c r="E165" s="94"/>
      <c r="F165" s="47"/>
      <c r="G165" s="68"/>
      <c r="H165" s="68"/>
      <c r="I165" s="89"/>
      <c r="J165" s="101"/>
    </row>
    <row r="166" spans="2:10" s="9" customFormat="1">
      <c r="B166" s="93"/>
      <c r="C166" s="57"/>
      <c r="D166" s="57"/>
      <c r="E166" s="105"/>
      <c r="F166" s="47"/>
      <c r="G166" s="68"/>
      <c r="H166" s="68"/>
      <c r="I166" s="89"/>
      <c r="J166" s="101"/>
    </row>
    <row r="167" spans="2:10" s="9" customFormat="1">
      <c r="B167" s="93"/>
      <c r="C167" s="55"/>
      <c r="D167" s="55"/>
      <c r="E167" s="94"/>
      <c r="F167" s="47"/>
      <c r="G167" s="68"/>
      <c r="H167" s="68"/>
      <c r="I167" s="89"/>
      <c r="J167" s="101"/>
    </row>
    <row r="168" spans="2:10" s="9" customFormat="1">
      <c r="B168" s="93"/>
      <c r="C168" s="55"/>
      <c r="D168" s="55"/>
      <c r="E168" s="94"/>
      <c r="F168" s="47"/>
      <c r="G168" s="68"/>
      <c r="H168" s="68"/>
      <c r="I168" s="89"/>
      <c r="J168" s="101"/>
    </row>
    <row r="169" spans="2:10" s="9" customFormat="1">
      <c r="B169" s="93"/>
      <c r="C169" s="55"/>
      <c r="D169" s="55"/>
      <c r="E169" s="94"/>
      <c r="F169" s="47"/>
      <c r="G169" s="68"/>
      <c r="H169" s="68"/>
      <c r="I169" s="89"/>
      <c r="J169" s="101"/>
    </row>
    <row r="170" spans="2:10" s="9" customFormat="1">
      <c r="B170" s="93"/>
      <c r="C170" s="55"/>
      <c r="D170" s="55"/>
      <c r="E170" s="94"/>
      <c r="F170" s="47"/>
      <c r="G170" s="68"/>
      <c r="H170" s="68"/>
      <c r="I170" s="89"/>
      <c r="J170" s="101"/>
    </row>
    <row r="171" spans="2:10" s="89" customFormat="1">
      <c r="B171" s="93"/>
      <c r="C171" s="57"/>
      <c r="D171" s="57"/>
      <c r="E171" s="94"/>
      <c r="F171" s="47"/>
      <c r="G171" s="68"/>
      <c r="H171" s="68"/>
      <c r="J171" s="90"/>
    </row>
    <row r="172" spans="2:10" s="89" customFormat="1">
      <c r="B172" s="93"/>
      <c r="C172" s="55"/>
      <c r="D172" s="55"/>
      <c r="E172" s="94"/>
      <c r="F172" s="47"/>
      <c r="G172" s="68"/>
      <c r="H172" s="68"/>
      <c r="J172" s="90"/>
    </row>
    <row r="173" spans="2:10" s="89" customFormat="1">
      <c r="B173" s="93"/>
      <c r="C173" s="55"/>
      <c r="D173" s="55"/>
      <c r="E173" s="94"/>
      <c r="F173" s="47"/>
      <c r="G173" s="68"/>
      <c r="H173" s="68"/>
      <c r="J173" s="90"/>
    </row>
    <row r="174" spans="2:10" s="89" customFormat="1">
      <c r="B174" s="93"/>
      <c r="C174" s="106"/>
      <c r="D174" s="106"/>
      <c r="E174" s="94"/>
      <c r="F174" s="47"/>
      <c r="G174" s="68"/>
      <c r="H174" s="68"/>
      <c r="J174" s="90"/>
    </row>
    <row r="175" spans="2:10" s="89" customFormat="1">
      <c r="B175" s="93"/>
      <c r="C175" s="55"/>
      <c r="D175" s="55"/>
      <c r="E175" s="94"/>
      <c r="F175" s="47"/>
      <c r="G175" s="68"/>
      <c r="H175" s="68"/>
      <c r="J175" s="90"/>
    </row>
    <row r="176" spans="2:10" s="89" customFormat="1">
      <c r="B176" s="93"/>
      <c r="C176" s="55"/>
      <c r="D176" s="55"/>
      <c r="E176" s="94"/>
      <c r="F176" s="47"/>
      <c r="G176" s="68"/>
      <c r="H176" s="68"/>
      <c r="J176" s="90"/>
    </row>
    <row r="177" spans="2:10" s="89" customFormat="1">
      <c r="B177" s="93"/>
      <c r="C177" s="55"/>
      <c r="D177" s="55"/>
      <c r="E177" s="94"/>
      <c r="F177" s="47"/>
      <c r="G177" s="68"/>
      <c r="H177" s="68"/>
      <c r="J177" s="90"/>
    </row>
    <row r="178" spans="2:10" s="89" customFormat="1">
      <c r="B178" s="104"/>
      <c r="C178" s="55"/>
      <c r="D178" s="55"/>
      <c r="E178" s="94"/>
      <c r="F178" s="47"/>
      <c r="G178" s="68"/>
      <c r="H178" s="68"/>
      <c r="J178" s="90"/>
    </row>
    <row r="179" spans="2:10" s="89" customFormat="1">
      <c r="B179" s="93"/>
      <c r="C179" s="55"/>
      <c r="D179" s="55"/>
      <c r="E179" s="94"/>
      <c r="F179" s="47"/>
      <c r="G179" s="68"/>
      <c r="H179" s="68"/>
      <c r="J179" s="90"/>
    </row>
    <row r="180" spans="2:10" s="89" customFormat="1">
      <c r="B180" s="93"/>
      <c r="C180" s="55"/>
      <c r="D180" s="55"/>
      <c r="E180" s="94"/>
      <c r="F180" s="47"/>
      <c r="G180" s="68"/>
      <c r="H180" s="68"/>
      <c r="J180" s="90"/>
    </row>
    <row r="181" spans="2:10" s="89" customFormat="1">
      <c r="B181" s="93"/>
      <c r="C181" s="55"/>
      <c r="D181" s="55"/>
      <c r="E181" s="94"/>
      <c r="F181" s="47"/>
      <c r="G181" s="68"/>
      <c r="H181" s="68"/>
      <c r="J181" s="90"/>
    </row>
    <row r="182" spans="2:10" s="89" customFormat="1">
      <c r="B182" s="93"/>
      <c r="C182" s="55"/>
      <c r="D182" s="55"/>
      <c r="E182" s="94"/>
      <c r="F182" s="47"/>
      <c r="G182" s="68"/>
      <c r="H182" s="68"/>
      <c r="J182" s="90"/>
    </row>
    <row r="183" spans="2:10" s="89" customFormat="1">
      <c r="B183" s="93"/>
      <c r="C183" s="55"/>
      <c r="D183" s="55"/>
      <c r="E183" s="94"/>
      <c r="F183" s="47"/>
      <c r="G183" s="68"/>
      <c r="H183" s="68"/>
      <c r="J183" s="90"/>
    </row>
    <row r="184" spans="2:10" s="89" customFormat="1">
      <c r="B184" s="93"/>
      <c r="C184" s="55"/>
      <c r="D184" s="55"/>
      <c r="E184" s="94"/>
      <c r="F184" s="47"/>
      <c r="G184" s="68"/>
      <c r="H184" s="68"/>
      <c r="J184" s="90"/>
    </row>
    <row r="185" spans="2:10" s="89" customFormat="1">
      <c r="B185" s="93"/>
      <c r="C185" s="55"/>
      <c r="D185" s="55"/>
      <c r="E185" s="94"/>
      <c r="F185" s="47"/>
      <c r="G185" s="68"/>
      <c r="H185" s="68"/>
      <c r="J185" s="90"/>
    </row>
    <row r="186" spans="2:10" s="89" customFormat="1">
      <c r="B186" s="93"/>
      <c r="C186" s="55"/>
      <c r="D186" s="55"/>
      <c r="E186" s="94"/>
      <c r="F186" s="47"/>
      <c r="G186" s="68"/>
      <c r="H186" s="68"/>
      <c r="J186" s="90"/>
    </row>
    <row r="187" spans="2:10" s="9" customFormat="1">
      <c r="B187" s="93"/>
      <c r="C187" s="55"/>
      <c r="D187" s="55"/>
      <c r="E187" s="94"/>
      <c r="F187" s="47"/>
      <c r="G187" s="68"/>
      <c r="H187" s="68"/>
      <c r="I187" s="89"/>
      <c r="J187" s="101"/>
    </row>
    <row r="188" spans="2:10" s="9" customFormat="1">
      <c r="B188" s="93"/>
      <c r="C188" s="55"/>
      <c r="D188" s="55"/>
      <c r="E188" s="94"/>
      <c r="F188" s="47"/>
      <c r="G188" s="68"/>
      <c r="H188" s="68"/>
      <c r="I188" s="89"/>
      <c r="J188" s="101"/>
    </row>
    <row r="189" spans="2:10" s="9" customFormat="1">
      <c r="B189" s="93"/>
      <c r="C189" s="55"/>
      <c r="D189" s="55"/>
      <c r="E189" s="94"/>
      <c r="F189" s="47"/>
      <c r="G189" s="68"/>
      <c r="H189" s="68"/>
      <c r="I189" s="89"/>
      <c r="J189" s="101"/>
    </row>
    <row r="190" spans="2:10" s="9" customFormat="1">
      <c r="B190" s="93"/>
      <c r="C190" s="55"/>
      <c r="D190" s="55"/>
      <c r="E190" s="94"/>
      <c r="F190" s="47"/>
      <c r="G190" s="68"/>
      <c r="H190" s="68"/>
      <c r="I190" s="89"/>
      <c r="J190" s="101"/>
    </row>
    <row r="191" spans="2:10" s="9" customFormat="1">
      <c r="B191" s="93"/>
      <c r="C191" s="55"/>
      <c r="D191" s="55"/>
      <c r="E191" s="94"/>
      <c r="F191" s="47"/>
      <c r="G191" s="68"/>
      <c r="H191" s="68"/>
      <c r="I191" s="89"/>
      <c r="J191" s="101"/>
    </row>
    <row r="192" spans="2:10" s="9" customFormat="1">
      <c r="B192" s="93"/>
      <c r="C192" s="55"/>
      <c r="D192" s="55"/>
      <c r="E192" s="94"/>
      <c r="F192" s="47"/>
      <c r="G192" s="68"/>
      <c r="H192" s="68"/>
      <c r="I192" s="89"/>
      <c r="J192" s="101"/>
    </row>
    <row r="193" spans="2:10" s="9" customFormat="1">
      <c r="B193" s="93"/>
      <c r="C193" s="55"/>
      <c r="D193" s="55"/>
      <c r="E193" s="94"/>
      <c r="F193" s="47"/>
      <c r="G193" s="68"/>
      <c r="H193" s="68"/>
      <c r="I193" s="89"/>
      <c r="J193" s="101"/>
    </row>
    <row r="194" spans="2:10" s="9" customFormat="1">
      <c r="B194" s="93"/>
      <c r="C194" s="55"/>
      <c r="D194" s="55"/>
      <c r="E194" s="94"/>
      <c r="F194" s="47"/>
      <c r="G194" s="68"/>
      <c r="H194" s="68"/>
      <c r="I194" s="89"/>
      <c r="J194" s="101"/>
    </row>
    <row r="195" spans="2:10" s="9" customFormat="1">
      <c r="B195" s="93"/>
      <c r="C195" s="55"/>
      <c r="D195" s="55"/>
      <c r="E195" s="94"/>
      <c r="F195" s="47"/>
      <c r="G195" s="68"/>
      <c r="H195" s="68"/>
      <c r="I195" s="89"/>
      <c r="J195" s="101"/>
    </row>
    <row r="196" spans="2:10" s="9" customFormat="1">
      <c r="B196" s="93"/>
      <c r="C196" s="55"/>
      <c r="D196" s="55"/>
      <c r="E196" s="94"/>
      <c r="F196" s="47"/>
      <c r="G196" s="68"/>
      <c r="H196" s="68"/>
      <c r="I196" s="89"/>
      <c r="J196" s="101"/>
    </row>
    <row r="197" spans="2:10" s="9" customFormat="1">
      <c r="B197" s="93"/>
      <c r="C197" s="55"/>
      <c r="D197" s="55"/>
      <c r="E197" s="94"/>
      <c r="F197" s="47"/>
      <c r="G197" s="68"/>
      <c r="H197" s="68"/>
      <c r="I197" s="89"/>
      <c r="J197" s="101"/>
    </row>
    <row r="198" spans="2:10" s="9" customFormat="1">
      <c r="B198" s="93"/>
      <c r="C198" s="55"/>
      <c r="D198" s="55"/>
      <c r="E198" s="94"/>
      <c r="F198" s="47"/>
      <c r="G198" s="68"/>
      <c r="H198" s="68"/>
      <c r="I198" s="89"/>
      <c r="J198" s="101"/>
    </row>
    <row r="199" spans="2:10" s="9" customFormat="1">
      <c r="B199" s="93"/>
      <c r="C199" s="55"/>
      <c r="D199" s="55"/>
      <c r="E199" s="94"/>
      <c r="F199" s="47"/>
      <c r="G199" s="68"/>
      <c r="H199" s="68"/>
      <c r="I199" s="89"/>
      <c r="J199" s="101"/>
    </row>
    <row r="200" spans="2:10" s="9" customFormat="1">
      <c r="B200" s="93"/>
      <c r="C200" s="55"/>
      <c r="D200" s="55"/>
      <c r="E200" s="94"/>
      <c r="F200" s="47"/>
      <c r="G200" s="68"/>
      <c r="H200" s="68"/>
      <c r="I200" s="89"/>
      <c r="J200" s="101"/>
    </row>
    <row r="201" spans="2:10" s="9" customFormat="1">
      <c r="B201" s="93"/>
      <c r="C201" s="55"/>
      <c r="D201" s="55"/>
      <c r="E201" s="94"/>
      <c r="F201" s="47"/>
      <c r="G201" s="68"/>
      <c r="H201" s="68"/>
      <c r="I201" s="89"/>
      <c r="J201" s="101"/>
    </row>
    <row r="202" spans="2:10" s="9" customFormat="1">
      <c r="B202" s="93"/>
      <c r="C202" s="55"/>
      <c r="D202" s="55"/>
      <c r="E202" s="94"/>
      <c r="F202" s="47"/>
      <c r="G202" s="68"/>
      <c r="H202" s="68"/>
      <c r="I202" s="89"/>
      <c r="J202" s="101"/>
    </row>
    <row r="203" spans="2:10" s="9" customFormat="1">
      <c r="B203" s="93"/>
      <c r="C203" s="55"/>
      <c r="D203" s="55"/>
      <c r="E203" s="94"/>
      <c r="F203" s="47"/>
      <c r="G203" s="68"/>
      <c r="H203" s="68"/>
      <c r="I203" s="89"/>
      <c r="J203" s="101"/>
    </row>
    <row r="204" spans="2:10" s="9" customFormat="1">
      <c r="B204" s="93"/>
      <c r="C204" s="55"/>
      <c r="D204" s="55"/>
      <c r="E204" s="94"/>
      <c r="F204" s="47"/>
      <c r="G204" s="68"/>
      <c r="H204" s="68"/>
      <c r="I204" s="89"/>
      <c r="J204" s="101"/>
    </row>
    <row r="205" spans="2:10" s="9" customFormat="1">
      <c r="B205" s="93"/>
      <c r="C205" s="55"/>
      <c r="D205" s="55"/>
      <c r="E205" s="94"/>
      <c r="F205" s="47"/>
      <c r="G205" s="68"/>
      <c r="H205" s="68"/>
      <c r="I205" s="89"/>
      <c r="J205" s="101"/>
    </row>
    <row r="206" spans="2:10" s="9" customFormat="1">
      <c r="B206" s="93"/>
      <c r="C206" s="55"/>
      <c r="D206" s="55"/>
      <c r="E206" s="94"/>
      <c r="F206" s="47"/>
      <c r="G206" s="68"/>
      <c r="H206" s="68"/>
      <c r="I206" s="89"/>
      <c r="J206" s="101"/>
    </row>
    <row r="207" spans="2:10" s="9" customFormat="1">
      <c r="B207" s="93"/>
      <c r="C207" s="55"/>
      <c r="D207" s="55"/>
      <c r="E207" s="94"/>
      <c r="F207" s="47"/>
      <c r="G207" s="68"/>
      <c r="H207" s="68"/>
      <c r="I207" s="89"/>
      <c r="J207" s="101"/>
    </row>
    <row r="208" spans="2:10" s="9" customFormat="1">
      <c r="B208" s="93"/>
      <c r="C208" s="55"/>
      <c r="D208" s="55"/>
      <c r="E208" s="94"/>
      <c r="F208" s="47"/>
      <c r="G208" s="68"/>
      <c r="H208" s="68"/>
      <c r="I208" s="89"/>
      <c r="J208" s="101"/>
    </row>
    <row r="209" spans="2:10" s="9" customFormat="1">
      <c r="B209" s="93"/>
      <c r="C209" s="55"/>
      <c r="D209" s="55"/>
      <c r="E209" s="94"/>
      <c r="F209" s="47"/>
      <c r="G209" s="68"/>
      <c r="H209" s="68"/>
      <c r="I209" s="89"/>
      <c r="J209" s="101"/>
    </row>
    <row r="210" spans="2:10" s="9" customFormat="1">
      <c r="B210" s="93"/>
      <c r="C210" s="55"/>
      <c r="D210" s="55"/>
      <c r="E210" s="94"/>
      <c r="F210" s="47"/>
      <c r="G210" s="68"/>
      <c r="H210" s="68"/>
      <c r="I210" s="89"/>
      <c r="J210" s="101"/>
    </row>
    <row r="211" spans="2:10" s="9" customFormat="1">
      <c r="B211" s="93"/>
      <c r="C211" s="55"/>
      <c r="D211" s="55"/>
      <c r="E211" s="94"/>
      <c r="F211" s="47"/>
      <c r="G211" s="68"/>
      <c r="H211" s="68"/>
      <c r="I211" s="89"/>
      <c r="J211" s="101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
k.č.2494/1 k.o. Crikvenica&amp;R&amp;"Arial,Bold"&amp;9&amp;P</oddHeader>
    <oddFooter>&amp;L&amp;8Izvršilac:
KONSTRUKTOR d.o.o.
Zagreb, Ede Murtića 11&amp;C&amp;8TROŠKOVNIK
građevinsko obrtničkih radova
za energetaku obnovu&amp;R&amp;8Naručilac: 
ŠTED INVEST d.o.o.
Slavonska avenija 3
Zagreb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B2:V113"/>
  <sheetViews>
    <sheetView view="pageBreakPreview" zoomScaleNormal="87" zoomScaleSheetLayoutView="100" workbookViewId="0">
      <selection activeCell="D3" sqref="D3"/>
    </sheetView>
  </sheetViews>
  <sheetFormatPr defaultColWidth="10.44140625" defaultRowHeight="13.2"/>
  <cols>
    <col min="1" max="1" width="1.109375" style="55" customWidth="1"/>
    <col min="2" max="2" width="4.109375" style="55" customWidth="1"/>
    <col min="3" max="3" width="43.6640625" style="211" customWidth="1"/>
    <col min="4" max="4" width="42.109375" style="55" customWidth="1"/>
    <col min="5" max="5" width="6.44140625" style="94" customWidth="1"/>
    <col min="6" max="6" width="9.109375" style="73" customWidth="1"/>
    <col min="7" max="7" width="11.44140625" style="68" customWidth="1"/>
    <col min="8" max="8" width="14" style="69" customWidth="1"/>
    <col min="9" max="9" width="13.5546875" style="55" customWidth="1"/>
    <col min="10" max="10" width="2.109375" style="55" customWidth="1"/>
    <col min="11" max="16384" width="10.44140625" style="55"/>
  </cols>
  <sheetData>
    <row r="2" spans="2:9" ht="26.4">
      <c r="B2" s="17" t="s">
        <v>28</v>
      </c>
      <c r="C2" s="18" t="s">
        <v>98</v>
      </c>
      <c r="D2" s="18" t="s">
        <v>211</v>
      </c>
      <c r="E2" s="19"/>
      <c r="H2" s="70"/>
    </row>
    <row r="3" spans="2:9" ht="105.6">
      <c r="B3" s="17">
        <v>1</v>
      </c>
      <c r="C3" s="181" t="s">
        <v>217</v>
      </c>
      <c r="D3" s="23"/>
      <c r="E3" s="107"/>
      <c r="F3" s="108"/>
      <c r="H3" s="70"/>
      <c r="I3"/>
    </row>
    <row r="4" spans="2:9" ht="79.2">
      <c r="B4" s="17"/>
      <c r="C4" s="203" t="s">
        <v>257</v>
      </c>
      <c r="D4" s="23"/>
      <c r="E4" s="107"/>
      <c r="F4" s="108"/>
      <c r="H4" s="70"/>
      <c r="I4"/>
    </row>
    <row r="5" spans="2:9">
      <c r="B5" s="21"/>
      <c r="C5" s="181" t="s">
        <v>218</v>
      </c>
      <c r="D5" s="23"/>
      <c r="E5" s="107" t="s">
        <v>70</v>
      </c>
      <c r="F5" s="108">
        <v>9</v>
      </c>
      <c r="G5"/>
      <c r="H5" s="70">
        <f>F5*G5</f>
        <v>0</v>
      </c>
      <c r="I5"/>
    </row>
    <row r="6" spans="2:9">
      <c r="B6" s="21"/>
      <c r="C6" s="181" t="s">
        <v>219</v>
      </c>
      <c r="D6" s="23"/>
      <c r="E6" s="107" t="s">
        <v>70</v>
      </c>
      <c r="F6" s="108">
        <v>61</v>
      </c>
      <c r="G6"/>
      <c r="H6" s="70">
        <f>F6*G6</f>
        <v>0</v>
      </c>
      <c r="I6"/>
    </row>
    <row r="7" spans="2:9">
      <c r="B7" s="17"/>
      <c r="C7" s="18"/>
      <c r="D7" s="18"/>
      <c r="E7" s="19"/>
      <c r="H7" s="70"/>
      <c r="I7"/>
    </row>
    <row r="8" spans="2:9">
      <c r="B8" s="17"/>
      <c r="C8" s="181" t="s">
        <v>99</v>
      </c>
      <c r="D8" s="23"/>
      <c r="E8" s="19"/>
      <c r="H8" s="70"/>
      <c r="I8"/>
    </row>
    <row r="9" spans="2:9" ht="66">
      <c r="B9" s="17">
        <v>2</v>
      </c>
      <c r="C9" s="204" t="s">
        <v>100</v>
      </c>
      <c r="D9" s="109"/>
      <c r="E9" s="19" t="s">
        <v>60</v>
      </c>
      <c r="F9" s="73">
        <v>1</v>
      </c>
      <c r="G9"/>
      <c r="H9" s="70">
        <f>F9*G9</f>
        <v>0</v>
      </c>
      <c r="I9"/>
    </row>
    <row r="10" spans="2:9">
      <c r="B10" s="17"/>
      <c r="C10" s="110"/>
      <c r="D10" s="110"/>
      <c r="E10" s="19"/>
      <c r="H10" s="70"/>
      <c r="I10"/>
    </row>
    <row r="11" spans="2:9" ht="27" customHeight="1">
      <c r="B11" s="17">
        <v>3</v>
      </c>
      <c r="C11" s="204" t="s">
        <v>101</v>
      </c>
      <c r="D11" s="109"/>
      <c r="E11" s="19"/>
      <c r="H11" s="70"/>
      <c r="I11"/>
    </row>
    <row r="12" spans="2:9" ht="39.6">
      <c r="B12" s="17"/>
      <c r="C12" s="181" t="s">
        <v>102</v>
      </c>
      <c r="D12" s="23"/>
      <c r="E12" s="19"/>
      <c r="H12" s="70"/>
      <c r="I12"/>
    </row>
    <row r="13" spans="2:9" ht="26.4">
      <c r="B13" s="17"/>
      <c r="C13" s="181" t="s">
        <v>103</v>
      </c>
      <c r="D13" s="23"/>
      <c r="E13" s="94" t="s">
        <v>63</v>
      </c>
      <c r="F13" s="108">
        <f>2*2.72*101.82+93.02*(2.72+0.5)+3*8*4.2</f>
        <v>954.22520000000009</v>
      </c>
      <c r="H13" s="70">
        <f>F13*G13</f>
        <v>0</v>
      </c>
      <c r="I13"/>
    </row>
    <row r="14" spans="2:9">
      <c r="B14" s="17"/>
      <c r="C14" s="181"/>
      <c r="D14" s="23"/>
      <c r="F14" s="108"/>
      <c r="H14" s="70"/>
      <c r="I14"/>
    </row>
    <row r="15" spans="2:9" ht="66">
      <c r="B15" s="17">
        <v>4</v>
      </c>
      <c r="C15" s="181" t="s">
        <v>104</v>
      </c>
      <c r="D15" s="23"/>
      <c r="F15" s="108"/>
      <c r="H15" s="70"/>
      <c r="I15"/>
    </row>
    <row r="16" spans="2:9" ht="26.25" customHeight="1">
      <c r="B16" s="17"/>
      <c r="C16" s="180" t="s">
        <v>105</v>
      </c>
      <c r="D16" s="111"/>
      <c r="F16" s="108"/>
      <c r="H16" s="70"/>
      <c r="I16"/>
    </row>
    <row r="17" spans="2:9" ht="26.4">
      <c r="B17" s="21"/>
      <c r="C17" s="180" t="s">
        <v>106</v>
      </c>
      <c r="D17" s="111"/>
      <c r="E17" s="107"/>
      <c r="H17" s="70"/>
      <c r="I17"/>
    </row>
    <row r="18" spans="2:9" ht="52.8">
      <c r="B18" s="21"/>
      <c r="C18" s="180" t="s">
        <v>259</v>
      </c>
      <c r="D18" s="111"/>
      <c r="E18" s="107"/>
      <c r="H18" s="70"/>
      <c r="I18"/>
    </row>
    <row r="19" spans="2:9" ht="26.4">
      <c r="B19" s="21"/>
      <c r="C19" s="180" t="s">
        <v>107</v>
      </c>
      <c r="D19" s="111"/>
      <c r="E19" s="107"/>
      <c r="H19" s="70"/>
      <c r="I19"/>
    </row>
    <row r="20" spans="2:9" ht="52.8">
      <c r="B20" s="21"/>
      <c r="C20" s="180" t="s">
        <v>216</v>
      </c>
      <c r="D20" s="180"/>
      <c r="E20" s="107"/>
      <c r="H20" s="70"/>
      <c r="I20"/>
    </row>
    <row r="21" spans="2:9" ht="26.4">
      <c r="B21" s="21"/>
      <c r="C21" s="180" t="s">
        <v>108</v>
      </c>
      <c r="D21" s="111"/>
      <c r="E21" s="107"/>
      <c r="H21" s="70"/>
      <c r="I21"/>
    </row>
    <row r="22" spans="2:9" ht="26.25" customHeight="1">
      <c r="B22" s="21"/>
      <c r="C22" s="180" t="s">
        <v>260</v>
      </c>
      <c r="D22" s="111"/>
      <c r="E22" s="107"/>
      <c r="H22" s="70"/>
      <c r="I22"/>
    </row>
    <row r="23" spans="2:9" ht="39.6">
      <c r="B23" s="21"/>
      <c r="C23" s="180" t="s">
        <v>109</v>
      </c>
      <c r="D23" s="111"/>
      <c r="E23" s="107"/>
      <c r="H23" s="70"/>
      <c r="I23"/>
    </row>
    <row r="24" spans="2:9" ht="39.6">
      <c r="B24" s="21"/>
      <c r="C24" s="180" t="s">
        <v>110</v>
      </c>
      <c r="D24" s="111"/>
      <c r="E24" s="107"/>
      <c r="H24" s="70"/>
      <c r="I24"/>
    </row>
    <row r="25" spans="2:9">
      <c r="B25" s="21"/>
      <c r="C25" s="181" t="s">
        <v>111</v>
      </c>
      <c r="D25" s="23"/>
      <c r="E25" s="107"/>
      <c r="F25" s="108"/>
      <c r="H25" s="70"/>
      <c r="I25"/>
    </row>
    <row r="26" spans="2:9">
      <c r="B26" s="21"/>
      <c r="C26" s="181" t="s">
        <v>112</v>
      </c>
      <c r="D26" s="23"/>
      <c r="E26" s="107" t="s">
        <v>72</v>
      </c>
      <c r="F26" s="108">
        <f>8.94+18.25+10.03+17.05</f>
        <v>54.269999999999996</v>
      </c>
      <c r="G26"/>
      <c r="H26" s="70">
        <f>F26*G26</f>
        <v>0</v>
      </c>
      <c r="I26"/>
    </row>
    <row r="27" spans="2:9">
      <c r="B27" s="21"/>
      <c r="C27" s="181" t="s">
        <v>113</v>
      </c>
      <c r="D27" s="23"/>
      <c r="E27" s="107" t="s">
        <v>72</v>
      </c>
      <c r="F27" s="108">
        <f>8.94+18.25+10.03+17.05</f>
        <v>54.269999999999996</v>
      </c>
      <c r="G27"/>
      <c r="H27" s="70">
        <f>F27*G27</f>
        <v>0</v>
      </c>
      <c r="I27"/>
    </row>
    <row r="28" spans="2:9">
      <c r="B28" s="21"/>
      <c r="C28" s="181"/>
      <c r="D28" s="23"/>
      <c r="E28" s="107"/>
      <c r="F28" s="108"/>
      <c r="H28" s="70"/>
      <c r="I28"/>
    </row>
    <row r="29" spans="2:9" ht="39.6">
      <c r="B29" s="17"/>
      <c r="C29" s="112" t="s">
        <v>261</v>
      </c>
      <c r="D29" s="112"/>
      <c r="E29" s="19"/>
      <c r="F29" s="113"/>
      <c r="G29" s="114"/>
      <c r="H29" s="70"/>
      <c r="I29"/>
    </row>
    <row r="30" spans="2:9" ht="66">
      <c r="B30" s="17">
        <v>5</v>
      </c>
      <c r="C30" s="115" t="s">
        <v>262</v>
      </c>
      <c r="D30" s="115"/>
      <c r="E30" s="19"/>
      <c r="F30" s="116"/>
      <c r="G30" s="117"/>
      <c r="H30" s="70"/>
      <c r="I30"/>
    </row>
    <row r="31" spans="2:9" ht="66">
      <c r="B31" s="17"/>
      <c r="C31" s="115" t="s">
        <v>220</v>
      </c>
      <c r="D31" s="115"/>
      <c r="E31" s="19"/>
      <c r="F31" s="116"/>
      <c r="G31" s="117"/>
      <c r="H31" s="70"/>
      <c r="I31"/>
    </row>
    <row r="32" spans="2:9" ht="79.2">
      <c r="B32" s="17"/>
      <c r="C32" s="115" t="s">
        <v>221</v>
      </c>
      <c r="D32" s="115"/>
      <c r="E32" s="19"/>
      <c r="F32" s="116"/>
      <c r="G32" s="117"/>
      <c r="H32" s="70"/>
      <c r="I32"/>
    </row>
    <row r="33" spans="2:15">
      <c r="B33" s="17"/>
      <c r="C33" s="115" t="s">
        <v>222</v>
      </c>
      <c r="D33" s="115"/>
      <c r="E33" s="19"/>
      <c r="F33" s="116"/>
      <c r="G33" s="117"/>
      <c r="H33" s="70"/>
      <c r="I33"/>
    </row>
    <row r="34" spans="2:15" ht="145.19999999999999">
      <c r="B34" s="17"/>
      <c r="C34" s="182" t="s">
        <v>263</v>
      </c>
      <c r="D34" s="118"/>
      <c r="E34" s="19"/>
      <c r="F34" s="116"/>
      <c r="G34" s="117"/>
      <c r="H34" s="70"/>
      <c r="I34"/>
    </row>
    <row r="35" spans="2:15" ht="66">
      <c r="B35" s="17"/>
      <c r="C35" s="182" t="s">
        <v>114</v>
      </c>
      <c r="D35" s="118"/>
      <c r="E35" s="19"/>
      <c r="F35" s="116"/>
      <c r="G35" s="117"/>
      <c r="H35" s="70"/>
      <c r="I35"/>
    </row>
    <row r="36" spans="2:15" ht="26.4">
      <c r="B36" s="17"/>
      <c r="C36" s="119" t="s">
        <v>115</v>
      </c>
      <c r="D36" s="119"/>
      <c r="E36" s="19"/>
      <c r="F36" s="116"/>
      <c r="G36" s="117"/>
      <c r="H36" s="70"/>
      <c r="I36"/>
    </row>
    <row r="37" spans="2:15" ht="39.6">
      <c r="B37" s="17"/>
      <c r="C37" s="205" t="s">
        <v>116</v>
      </c>
      <c r="D37" s="120"/>
      <c r="E37" s="19"/>
      <c r="F37" s="116"/>
      <c r="G37" s="117"/>
      <c r="H37" s="70"/>
      <c r="I37"/>
    </row>
    <row r="38" spans="2:15" ht="79.2">
      <c r="B38" s="17"/>
      <c r="C38" s="205" t="s">
        <v>264</v>
      </c>
      <c r="D38" s="120"/>
      <c r="E38" s="19"/>
      <c r="F38" s="116"/>
      <c r="G38" s="117"/>
      <c r="H38" s="70"/>
      <c r="I38"/>
    </row>
    <row r="39" spans="2:15">
      <c r="B39" s="17"/>
      <c r="C39" s="205" t="s">
        <v>117</v>
      </c>
      <c r="D39" s="120"/>
      <c r="E39" s="19"/>
      <c r="F39" s="116"/>
      <c r="G39" s="117"/>
      <c r="H39" s="70"/>
      <c r="I39"/>
      <c r="L39"/>
      <c r="M39"/>
      <c r="N39"/>
      <c r="O39"/>
    </row>
    <row r="40" spans="2:15">
      <c r="B40" s="17"/>
      <c r="C40" s="204" t="s">
        <v>118</v>
      </c>
      <c r="D40" s="109"/>
      <c r="E40" s="19" t="s">
        <v>63</v>
      </c>
      <c r="F40" s="108">
        <f>202.63+201.93+178.8-F42-F43-F63-F64</f>
        <v>526.77</v>
      </c>
      <c r="G40"/>
      <c r="H40" s="70">
        <f t="shared" ref="H40:H45" si="0">F40*G40</f>
        <v>0</v>
      </c>
      <c r="I40"/>
      <c r="L40"/>
      <c r="M40"/>
      <c r="N40"/>
      <c r="O40"/>
    </row>
    <row r="41" spans="2:15">
      <c r="B41" s="17"/>
      <c r="C41" s="204" t="s">
        <v>119</v>
      </c>
      <c r="D41" s="109"/>
      <c r="E41" s="19" t="s">
        <v>63</v>
      </c>
      <c r="F41" s="121">
        <f>F40+F42+F43+F44+F45</f>
        <v>605.93000000000006</v>
      </c>
      <c r="G41"/>
      <c r="H41" s="70">
        <f t="shared" si="0"/>
        <v>0</v>
      </c>
      <c r="I41"/>
      <c r="L41"/>
      <c r="M41"/>
      <c r="N41"/>
      <c r="O41"/>
    </row>
    <row r="42" spans="2:15">
      <c r="B42" s="17"/>
      <c r="C42" s="204" t="s">
        <v>120</v>
      </c>
      <c r="D42" s="109"/>
      <c r="E42" s="19" t="s">
        <v>63</v>
      </c>
      <c r="F42" s="108">
        <f>63.38*0.5</f>
        <v>31.69</v>
      </c>
      <c r="G42"/>
      <c r="H42" s="70">
        <f t="shared" si="0"/>
        <v>0</v>
      </c>
      <c r="I42"/>
      <c r="L42"/>
      <c r="M42"/>
      <c r="N42"/>
      <c r="O42"/>
    </row>
    <row r="43" spans="2:15">
      <c r="B43" s="17"/>
      <c r="C43" s="204" t="s">
        <v>121</v>
      </c>
      <c r="D43" s="109"/>
      <c r="E43" s="122" t="s">
        <v>63</v>
      </c>
      <c r="F43" s="121">
        <f>67.2*0.3</f>
        <v>20.16</v>
      </c>
      <c r="G43"/>
      <c r="H43" s="70">
        <f t="shared" si="0"/>
        <v>0</v>
      </c>
      <c r="I43"/>
      <c r="L43"/>
      <c r="M43"/>
      <c r="N43"/>
      <c r="O43"/>
    </row>
    <row r="44" spans="2:15" ht="26.4">
      <c r="B44" s="17"/>
      <c r="C44" s="204" t="s">
        <v>122</v>
      </c>
      <c r="D44" s="109"/>
      <c r="E44" s="122" t="s">
        <v>63</v>
      </c>
      <c r="F44" s="121">
        <f>1*(2.36+12.86+4.86)</f>
        <v>20.079999999999998</v>
      </c>
      <c r="G44"/>
      <c r="H44" s="70">
        <f t="shared" si="0"/>
        <v>0</v>
      </c>
      <c r="I44"/>
      <c r="L44"/>
      <c r="M44"/>
      <c r="N44"/>
      <c r="O44"/>
    </row>
    <row r="45" spans="2:15">
      <c r="B45" s="17"/>
      <c r="C45" s="204" t="s">
        <v>123</v>
      </c>
      <c r="D45" s="109"/>
      <c r="E45" s="122" t="s">
        <v>63</v>
      </c>
      <c r="F45" s="108">
        <v>7.23</v>
      </c>
      <c r="G45"/>
      <c r="H45" s="70">
        <f t="shared" si="0"/>
        <v>0</v>
      </c>
      <c r="I45"/>
      <c r="L45"/>
      <c r="M45"/>
      <c r="N45"/>
      <c r="O45"/>
    </row>
    <row r="46" spans="2:15">
      <c r="B46" s="17"/>
      <c r="C46" s="204"/>
      <c r="D46" s="123"/>
      <c r="E46" s="19"/>
      <c r="F46" s="116"/>
      <c r="G46"/>
      <c r="H46" s="70"/>
      <c r="I46"/>
      <c r="L46"/>
      <c r="M46"/>
      <c r="N46"/>
      <c r="O46"/>
    </row>
    <row r="47" spans="2:15" ht="39.6">
      <c r="B47" s="17">
        <v>6</v>
      </c>
      <c r="C47" s="204" t="s">
        <v>124</v>
      </c>
      <c r="D47" s="109"/>
      <c r="E47" s="19" t="s">
        <v>63</v>
      </c>
      <c r="F47" s="108">
        <f>2.6*31.55*3+12*3*0.12*0.2-12*8.16*0.25</f>
        <v>222.47400000000002</v>
      </c>
      <c r="G47"/>
      <c r="H47" s="70">
        <f>F47*G47</f>
        <v>0</v>
      </c>
      <c r="I47"/>
      <c r="L47"/>
      <c r="M47"/>
      <c r="N47"/>
      <c r="O47"/>
    </row>
    <row r="48" spans="2:15">
      <c r="B48" s="21"/>
      <c r="C48" s="204"/>
      <c r="D48" s="109"/>
      <c r="E48" s="19"/>
      <c r="F48" s="108"/>
      <c r="G48"/>
      <c r="H48" s="70"/>
      <c r="I48"/>
    </row>
    <row r="49" spans="2:9" ht="39.6">
      <c r="B49" s="17">
        <v>7</v>
      </c>
      <c r="C49" s="112" t="s">
        <v>265</v>
      </c>
      <c r="D49" s="112"/>
      <c r="E49" s="19"/>
      <c r="F49" s="108"/>
      <c r="G49"/>
      <c r="H49" s="70"/>
      <c r="I49"/>
    </row>
    <row r="50" spans="2:9" ht="66">
      <c r="B50" s="21"/>
      <c r="C50" s="115" t="s">
        <v>223</v>
      </c>
      <c r="D50" s="115"/>
      <c r="E50" s="19"/>
      <c r="F50" s="108"/>
      <c r="G50"/>
      <c r="H50" s="70"/>
      <c r="I50"/>
    </row>
    <row r="51" spans="2:9" ht="66">
      <c r="B51" s="21"/>
      <c r="C51" s="115" t="s">
        <v>224</v>
      </c>
      <c r="D51" s="115"/>
      <c r="E51" s="19"/>
      <c r="F51" s="108"/>
      <c r="G51"/>
      <c r="H51" s="70"/>
      <c r="I51"/>
    </row>
    <row r="52" spans="2:9" ht="39.6">
      <c r="B52" s="21"/>
      <c r="C52" s="119" t="s">
        <v>125</v>
      </c>
      <c r="D52" s="119"/>
      <c r="E52" s="19"/>
      <c r="F52" s="108"/>
      <c r="G52"/>
      <c r="H52" s="70"/>
      <c r="I52"/>
    </row>
    <row r="53" spans="2:9" ht="66">
      <c r="B53" s="21"/>
      <c r="C53" s="119" t="s">
        <v>126</v>
      </c>
      <c r="D53" s="119"/>
      <c r="E53" s="19"/>
      <c r="F53" s="108"/>
      <c r="G53"/>
      <c r="H53" s="70"/>
      <c r="I53"/>
    </row>
    <row r="54" spans="2:9" ht="66">
      <c r="B54" s="21"/>
      <c r="C54" s="119" t="s">
        <v>127</v>
      </c>
      <c r="D54" s="119"/>
      <c r="E54" s="19"/>
      <c r="F54" s="108"/>
      <c r="G54"/>
      <c r="H54" s="70"/>
      <c r="I54"/>
    </row>
    <row r="55" spans="2:9" ht="66">
      <c r="B55" s="21"/>
      <c r="C55" s="119" t="s">
        <v>128</v>
      </c>
      <c r="D55" s="119"/>
      <c r="E55" s="19"/>
      <c r="F55" s="108"/>
      <c r="G55"/>
      <c r="H55" s="70"/>
      <c r="I55"/>
    </row>
    <row r="56" spans="2:9" ht="66">
      <c r="B56" s="21"/>
      <c r="C56" s="182" t="s">
        <v>129</v>
      </c>
      <c r="D56" s="118"/>
      <c r="E56" s="19"/>
      <c r="F56" s="108"/>
      <c r="G56"/>
      <c r="H56" s="70"/>
      <c r="I56"/>
    </row>
    <row r="57" spans="2:9" ht="26.4">
      <c r="B57" s="21"/>
      <c r="C57" s="119" t="s">
        <v>115</v>
      </c>
      <c r="D57" s="119"/>
      <c r="E57" s="19"/>
      <c r="F57" s="108"/>
      <c r="G57"/>
      <c r="H57" s="70"/>
      <c r="I57"/>
    </row>
    <row r="58" spans="2:9" ht="26.4">
      <c r="B58" s="21"/>
      <c r="C58" s="119" t="s">
        <v>130</v>
      </c>
      <c r="D58" s="119"/>
      <c r="E58" s="19"/>
      <c r="F58" s="108"/>
      <c r="G58"/>
      <c r="H58" s="70"/>
      <c r="I58"/>
    </row>
    <row r="59" spans="2:9" ht="39.6">
      <c r="B59" s="21"/>
      <c r="C59" s="119" t="s">
        <v>131</v>
      </c>
      <c r="D59" s="119"/>
      <c r="E59" s="19"/>
      <c r="F59" s="108"/>
      <c r="G59"/>
      <c r="H59" s="70"/>
      <c r="I59"/>
    </row>
    <row r="60" spans="2:9" ht="52.8">
      <c r="B60" s="21"/>
      <c r="C60" s="119" t="s">
        <v>132</v>
      </c>
      <c r="D60" s="119"/>
      <c r="E60" s="19"/>
      <c r="F60" s="108"/>
      <c r="G60"/>
      <c r="H60" s="70"/>
      <c r="I60"/>
    </row>
    <row r="61" spans="2:9">
      <c r="B61" s="21"/>
      <c r="C61" s="204" t="s">
        <v>133</v>
      </c>
      <c r="D61" s="109"/>
      <c r="E61" s="19" t="s">
        <v>63</v>
      </c>
      <c r="F61" s="108">
        <f>3*8*4.2</f>
        <v>100.80000000000001</v>
      </c>
      <c r="G61"/>
      <c r="H61" s="70">
        <f>F61*G61</f>
        <v>0</v>
      </c>
      <c r="I61"/>
    </row>
    <row r="62" spans="2:9">
      <c r="B62" s="21"/>
      <c r="C62" s="204" t="s">
        <v>134</v>
      </c>
      <c r="D62" s="109"/>
      <c r="E62" s="19" t="s">
        <v>63</v>
      </c>
      <c r="F62" s="108">
        <f>12*8.16*0.25</f>
        <v>24.48</v>
      </c>
      <c r="G62"/>
      <c r="H62" s="70">
        <f>F62*G62</f>
        <v>0</v>
      </c>
      <c r="I62"/>
    </row>
    <row r="63" spans="2:9">
      <c r="B63" s="21"/>
      <c r="C63" s="204" t="s">
        <v>135</v>
      </c>
      <c r="D63" s="109"/>
      <c r="E63" s="19" t="s">
        <v>63</v>
      </c>
      <c r="F63" s="108">
        <f>2*2.5*0.3</f>
        <v>1.5</v>
      </c>
      <c r="G63"/>
      <c r="H63" s="70">
        <f>F63*G63</f>
        <v>0</v>
      </c>
      <c r="I63"/>
    </row>
    <row r="64" spans="2:9">
      <c r="B64" s="21"/>
      <c r="C64" s="204" t="s">
        <v>136</v>
      </c>
      <c r="D64" s="109"/>
      <c r="E64" s="19" t="s">
        <v>63</v>
      </c>
      <c r="F64" s="108">
        <f>9*0.3*1.2</f>
        <v>3.2399999999999998</v>
      </c>
      <c r="G64"/>
      <c r="H64" s="70">
        <f>F64*G64</f>
        <v>0</v>
      </c>
      <c r="I64"/>
    </row>
    <row r="65" spans="2:10">
      <c r="B65" s="21"/>
      <c r="C65" s="206"/>
      <c r="D65" s="124"/>
      <c r="E65" s="19"/>
      <c r="F65" s="108"/>
      <c r="G65"/>
      <c r="H65" s="70"/>
      <c r="I65"/>
    </row>
    <row r="66" spans="2:10" ht="79.2">
      <c r="B66" s="17">
        <v>8</v>
      </c>
      <c r="C66" s="181" t="s">
        <v>225</v>
      </c>
      <c r="D66" s="23"/>
      <c r="E66" s="19"/>
      <c r="G66"/>
      <c r="H66" s="70"/>
      <c r="I66"/>
    </row>
    <row r="67" spans="2:10">
      <c r="B67" s="21"/>
      <c r="C67" s="125" t="s">
        <v>137</v>
      </c>
      <c r="D67" s="125"/>
      <c r="E67" s="94" t="s">
        <v>72</v>
      </c>
      <c r="F67" s="73">
        <f>9*2.6</f>
        <v>23.400000000000002</v>
      </c>
      <c r="G67"/>
      <c r="H67" s="70">
        <f>F67*G67</f>
        <v>0</v>
      </c>
      <c r="I67"/>
    </row>
    <row r="68" spans="2:10" ht="26.4">
      <c r="B68" s="21"/>
      <c r="C68" s="125" t="s">
        <v>138</v>
      </c>
      <c r="D68" s="125"/>
      <c r="E68" s="94" t="s">
        <v>72</v>
      </c>
      <c r="F68" s="73">
        <v>29.7</v>
      </c>
      <c r="G68"/>
      <c r="H68" s="70">
        <f>F68*G68</f>
        <v>0</v>
      </c>
      <c r="I68"/>
    </row>
    <row r="69" spans="2:10">
      <c r="B69" s="21"/>
      <c r="C69" s="181"/>
      <c r="D69" s="23"/>
      <c r="G69"/>
      <c r="H69" s="70"/>
      <c r="I69"/>
    </row>
    <row r="70" spans="2:10" ht="39.6">
      <c r="B70" s="17">
        <v>9</v>
      </c>
      <c r="C70" s="181" t="s">
        <v>139</v>
      </c>
      <c r="D70" s="23"/>
      <c r="E70" s="94" t="s">
        <v>72</v>
      </c>
      <c r="F70" s="73">
        <f>9*2.32+2*14.55+6.9+17.6</f>
        <v>74.48</v>
      </c>
      <c r="G70"/>
      <c r="H70" s="70">
        <f>F70*G70</f>
        <v>0</v>
      </c>
      <c r="I70"/>
      <c r="J70" s="89"/>
    </row>
    <row r="71" spans="2:10">
      <c r="B71" s="21"/>
      <c r="C71" s="181"/>
      <c r="D71" s="23"/>
      <c r="E71" s="55"/>
      <c r="F71" s="55"/>
      <c r="G71" s="55"/>
      <c r="H71" s="55"/>
      <c r="I71"/>
    </row>
    <row r="72" spans="2:10">
      <c r="B72" s="21"/>
      <c r="C72" s="115" t="s">
        <v>140</v>
      </c>
      <c r="D72" s="115"/>
      <c r="E72" s="19"/>
      <c r="F72" s="108"/>
      <c r="G72"/>
      <c r="H72" s="70"/>
      <c r="I72"/>
    </row>
    <row r="73" spans="2:10" ht="66">
      <c r="B73" s="17">
        <v>10</v>
      </c>
      <c r="C73" s="181" t="s">
        <v>266</v>
      </c>
      <c r="D73" s="23"/>
      <c r="E73" s="19"/>
      <c r="F73" s="126"/>
      <c r="G73"/>
      <c r="H73" s="70"/>
      <c r="I73"/>
    </row>
    <row r="74" spans="2:10" ht="52.8">
      <c r="B74" s="17"/>
      <c r="C74" s="181" t="s">
        <v>267</v>
      </c>
      <c r="D74" s="23"/>
      <c r="E74" s="19"/>
      <c r="F74" s="126"/>
      <c r="G74"/>
      <c r="H74" s="70"/>
      <c r="I74"/>
    </row>
    <row r="75" spans="2:10" ht="26.4">
      <c r="B75" s="17"/>
      <c r="C75" s="181" t="s">
        <v>226</v>
      </c>
      <c r="D75" s="23"/>
      <c r="E75" s="19"/>
      <c r="F75" s="126"/>
      <c r="G75"/>
      <c r="H75" s="70"/>
      <c r="I75"/>
    </row>
    <row r="76" spans="2:10">
      <c r="B76" s="21"/>
      <c r="C76" s="181" t="s">
        <v>141</v>
      </c>
      <c r="D76" s="23"/>
      <c r="E76" s="107" t="s">
        <v>63</v>
      </c>
      <c r="F76" s="108">
        <f>F40+F43+F44+F45+F47+F61+F62+F63+F64</f>
        <v>926.73400000000015</v>
      </c>
      <c r="G76"/>
      <c r="H76" s="70">
        <f>F76*G76</f>
        <v>0</v>
      </c>
      <c r="I76"/>
    </row>
    <row r="77" spans="2:10">
      <c r="B77" s="21"/>
      <c r="C77" s="181" t="s">
        <v>142</v>
      </c>
      <c r="D77" s="23"/>
      <c r="E77" s="107" t="s">
        <v>63</v>
      </c>
      <c r="F77" s="108">
        <f>72*0.2</f>
        <v>14.4</v>
      </c>
      <c r="G77"/>
      <c r="H77" s="70">
        <f>F77*G77</f>
        <v>0</v>
      </c>
      <c r="I77"/>
    </row>
    <row r="78" spans="2:10">
      <c r="B78" s="21"/>
      <c r="C78" s="181" t="s">
        <v>143</v>
      </c>
      <c r="D78" s="23"/>
      <c r="E78" s="107" t="s">
        <v>63</v>
      </c>
      <c r="F78" s="108">
        <v>7.23</v>
      </c>
      <c r="G78"/>
      <c r="H78" s="70">
        <f>F78*G78</f>
        <v>0</v>
      </c>
      <c r="I78"/>
    </row>
    <row r="79" spans="2:10">
      <c r="B79" s="21"/>
      <c r="C79" s="181"/>
      <c r="D79" s="98"/>
      <c r="E79" s="107"/>
      <c r="F79" s="108"/>
      <c r="G79"/>
      <c r="H79" s="70"/>
      <c r="I79"/>
    </row>
    <row r="80" spans="2:10" ht="66">
      <c r="B80" s="17">
        <v>11</v>
      </c>
      <c r="C80" s="181" t="s">
        <v>227</v>
      </c>
      <c r="D80" s="23"/>
      <c r="E80" s="107"/>
      <c r="F80" s="108"/>
      <c r="G80"/>
      <c r="H80" s="70"/>
      <c r="I80"/>
    </row>
    <row r="81" spans="2:22" ht="66">
      <c r="B81" s="17"/>
      <c r="C81" s="181" t="s">
        <v>228</v>
      </c>
      <c r="D81" s="23"/>
      <c r="E81" s="107"/>
      <c r="F81" s="108"/>
      <c r="G81"/>
      <c r="H81" s="70"/>
      <c r="I81"/>
    </row>
    <row r="82" spans="2:22" ht="66">
      <c r="B82" s="21"/>
      <c r="C82" s="203" t="s">
        <v>258</v>
      </c>
      <c r="D82" s="23"/>
      <c r="E82" s="107" t="s">
        <v>72</v>
      </c>
      <c r="F82" s="108">
        <f>3*8*3</f>
        <v>72</v>
      </c>
      <c r="G82"/>
      <c r="H82" s="70">
        <f>F82*G82</f>
        <v>0</v>
      </c>
      <c r="I82"/>
    </row>
    <row r="83" spans="2:22">
      <c r="B83" s="21"/>
      <c r="C83" s="181"/>
      <c r="D83" s="23"/>
      <c r="E83" s="107"/>
      <c r="F83" s="108"/>
      <c r="G83"/>
      <c r="H83" s="70"/>
      <c r="I83"/>
    </row>
    <row r="84" spans="2:22" ht="76.5" customHeight="1">
      <c r="B84" s="17">
        <v>12</v>
      </c>
      <c r="C84" s="115" t="s">
        <v>144</v>
      </c>
      <c r="D84" s="115"/>
      <c r="E84" s="107" t="s">
        <v>63</v>
      </c>
      <c r="F84" s="108">
        <f>63.38*0.5</f>
        <v>31.69</v>
      </c>
      <c r="G84"/>
      <c r="H84" s="70">
        <f>F84*G84</f>
        <v>0</v>
      </c>
      <c r="I84"/>
    </row>
    <row r="85" spans="2:22">
      <c r="B85" s="21"/>
      <c r="C85" s="181"/>
      <c r="D85" s="23"/>
      <c r="E85" s="107"/>
      <c r="F85" s="108"/>
      <c r="G85"/>
      <c r="H85" s="70"/>
      <c r="I85"/>
    </row>
    <row r="86" spans="2:22" ht="92.7" customHeight="1">
      <c r="B86" s="17">
        <v>13</v>
      </c>
      <c r="C86" s="207" t="s">
        <v>145</v>
      </c>
      <c r="D86" s="127"/>
      <c r="E86" s="107" t="s">
        <v>63</v>
      </c>
      <c r="F86" s="108">
        <f>19.46+23.35+5.55</f>
        <v>48.36</v>
      </c>
      <c r="G86"/>
      <c r="H86" s="70">
        <f>F86*G86</f>
        <v>0</v>
      </c>
      <c r="I86"/>
    </row>
    <row r="87" spans="2:22">
      <c r="B87" s="21"/>
      <c r="C87" s="181"/>
      <c r="D87" s="98"/>
      <c r="E87" s="107"/>
      <c r="F87" s="108"/>
      <c r="H87" s="70"/>
      <c r="I87"/>
    </row>
    <row r="88" spans="2:22">
      <c r="B88" s="21"/>
      <c r="C88" s="181" t="s">
        <v>146</v>
      </c>
      <c r="D88" s="23"/>
      <c r="E88" s="107"/>
      <c r="F88" s="108"/>
      <c r="H88" s="70"/>
      <c r="I88"/>
    </row>
    <row r="89" spans="2:22" ht="26.4">
      <c r="B89" s="17">
        <v>14</v>
      </c>
      <c r="C89" s="182" t="s">
        <v>230</v>
      </c>
      <c r="D89" s="182"/>
      <c r="E89" s="107"/>
      <c r="F89" s="108"/>
      <c r="H89" s="70"/>
      <c r="I89"/>
      <c r="O89"/>
      <c r="P89"/>
      <c r="Q89"/>
      <c r="R89"/>
    </row>
    <row r="90" spans="2:22" ht="92.4">
      <c r="B90" s="17"/>
      <c r="C90" s="208" t="s">
        <v>231</v>
      </c>
      <c r="D90" s="182"/>
      <c r="E90" s="107"/>
      <c r="F90" s="108"/>
      <c r="H90" s="70"/>
      <c r="I90"/>
      <c r="O90"/>
      <c r="P90"/>
      <c r="Q90"/>
      <c r="R90"/>
    </row>
    <row r="91" spans="2:22" ht="26.4">
      <c r="C91" s="181" t="s">
        <v>229</v>
      </c>
      <c r="D91" s="23"/>
      <c r="E91" s="107" t="s">
        <v>63</v>
      </c>
      <c r="F91" s="108">
        <f>94.28+202.87</f>
        <v>297.14999999999998</v>
      </c>
      <c r="G91" s="92"/>
      <c r="H91" s="70">
        <f>F91*G91</f>
        <v>0</v>
      </c>
      <c r="I91"/>
      <c r="O91"/>
      <c r="P91"/>
      <c r="Q91"/>
      <c r="R91"/>
      <c r="T91" s="128"/>
      <c r="V91" s="94"/>
    </row>
    <row r="92" spans="2:22">
      <c r="C92" s="181"/>
      <c r="D92" s="23"/>
      <c r="E92" s="107"/>
      <c r="F92" s="108"/>
      <c r="G92" s="92"/>
      <c r="H92" s="70"/>
      <c r="I92"/>
      <c r="O92"/>
      <c r="P92"/>
      <c r="Q92"/>
      <c r="R92"/>
      <c r="T92" s="128"/>
      <c r="V92" s="94"/>
    </row>
    <row r="93" spans="2:22">
      <c r="C93" s="209" t="s">
        <v>148</v>
      </c>
      <c r="D93" s="129"/>
      <c r="E93" s="107"/>
      <c r="F93" s="108"/>
      <c r="H93" s="70"/>
      <c r="I93"/>
      <c r="O93"/>
      <c r="P93"/>
      <c r="Q93"/>
      <c r="R93"/>
      <c r="T93" s="128"/>
      <c r="V93" s="94"/>
    </row>
    <row r="94" spans="2:22" ht="79.2">
      <c r="B94" s="130">
        <v>15</v>
      </c>
      <c r="C94" s="181" t="s">
        <v>232</v>
      </c>
      <c r="D94" s="23"/>
      <c r="E94" s="107" t="s">
        <v>72</v>
      </c>
      <c r="F94" s="108">
        <v>304.52999999999997</v>
      </c>
      <c r="H94" s="70">
        <f>F94*G94</f>
        <v>0</v>
      </c>
      <c r="I94"/>
      <c r="O94"/>
      <c r="P94"/>
      <c r="Q94"/>
      <c r="R94"/>
    </row>
    <row r="95" spans="2:22">
      <c r="C95" s="181"/>
      <c r="D95" s="131"/>
      <c r="E95" s="107"/>
      <c r="F95" s="108"/>
      <c r="H95" s="70"/>
      <c r="I95"/>
      <c r="O95"/>
      <c r="P95"/>
      <c r="Q95"/>
      <c r="R95"/>
    </row>
    <row r="96" spans="2:22" ht="79.2">
      <c r="B96" s="130">
        <v>16</v>
      </c>
      <c r="C96" s="181" t="s">
        <v>149</v>
      </c>
      <c r="D96" s="23"/>
      <c r="E96" s="107"/>
      <c r="F96" s="108"/>
      <c r="H96" s="70"/>
      <c r="I96"/>
    </row>
    <row r="97" spans="2:12">
      <c r="C97" s="210" t="s">
        <v>90</v>
      </c>
      <c r="D97" s="74"/>
      <c r="E97" s="94" t="s">
        <v>70</v>
      </c>
      <c r="F97" s="132">
        <v>2</v>
      </c>
      <c r="H97" s="70">
        <f>F97*G97</f>
        <v>0</v>
      </c>
      <c r="I97"/>
    </row>
    <row r="98" spans="2:12">
      <c r="C98" s="210" t="s">
        <v>91</v>
      </c>
      <c r="D98" s="74"/>
      <c r="E98" s="94" t="s">
        <v>92</v>
      </c>
      <c r="F98" s="132">
        <v>4</v>
      </c>
      <c r="H98" s="70">
        <f>F98*G98</f>
        <v>0</v>
      </c>
      <c r="I98"/>
    </row>
    <row r="99" spans="2:12">
      <c r="C99" s="210" t="s">
        <v>93</v>
      </c>
      <c r="D99" s="74"/>
      <c r="E99" s="94" t="s">
        <v>92</v>
      </c>
      <c r="F99" s="132">
        <v>24</v>
      </c>
      <c r="H99" s="70">
        <f>F99*G99</f>
        <v>0</v>
      </c>
      <c r="I99"/>
    </row>
    <row r="100" spans="2:12">
      <c r="C100" s="210"/>
      <c r="D100" s="74"/>
      <c r="F100" s="132"/>
      <c r="H100" s="70"/>
      <c r="I100"/>
    </row>
    <row r="101" spans="2:12">
      <c r="C101" s="181" t="s">
        <v>150</v>
      </c>
      <c r="D101" s="23"/>
      <c r="F101" s="132"/>
      <c r="H101" s="70"/>
      <c r="I101"/>
    </row>
    <row r="102" spans="2:12" ht="26.4">
      <c r="B102" s="130">
        <v>17</v>
      </c>
      <c r="C102" s="181" t="s">
        <v>151</v>
      </c>
      <c r="D102" s="23"/>
      <c r="F102" s="132"/>
      <c r="H102" s="70"/>
      <c r="I102"/>
    </row>
    <row r="103" spans="2:12" ht="26.4">
      <c r="C103" s="181" t="s">
        <v>152</v>
      </c>
      <c r="D103" s="23"/>
      <c r="E103" s="107" t="s">
        <v>60</v>
      </c>
      <c r="F103" s="108">
        <v>1</v>
      </c>
      <c r="G103" s="92"/>
      <c r="H103" s="70">
        <f>F103*G103</f>
        <v>0</v>
      </c>
      <c r="I103"/>
    </row>
    <row r="104" spans="2:12" ht="45.45" customHeight="1">
      <c r="C104" s="181" t="s">
        <v>153</v>
      </c>
      <c r="D104" s="181"/>
      <c r="E104" s="107" t="s">
        <v>63</v>
      </c>
      <c r="F104" s="108">
        <f>2.6*3</f>
        <v>7.8000000000000007</v>
      </c>
      <c r="G104" s="92"/>
      <c r="H104" s="70">
        <f>F104*G104</f>
        <v>0</v>
      </c>
      <c r="I104"/>
    </row>
    <row r="105" spans="2:12" ht="26.4">
      <c r="C105" s="181" t="s">
        <v>154</v>
      </c>
      <c r="D105" s="23"/>
      <c r="E105" s="94" t="s">
        <v>63</v>
      </c>
      <c r="F105" s="132">
        <f>3*2.6</f>
        <v>7.8000000000000007</v>
      </c>
      <c r="H105" s="70">
        <f>F105*G105</f>
        <v>0</v>
      </c>
      <c r="I105"/>
    </row>
    <row r="106" spans="2:12" ht="12" customHeight="1">
      <c r="C106" s="181" t="s">
        <v>155</v>
      </c>
      <c r="D106" s="23"/>
      <c r="F106" s="132"/>
      <c r="H106" s="70"/>
      <c r="I106"/>
    </row>
    <row r="107" spans="2:12">
      <c r="C107" s="181"/>
      <c r="D107" s="23"/>
      <c r="E107" s="107"/>
      <c r="F107" s="108"/>
      <c r="H107" s="70"/>
      <c r="I107"/>
    </row>
    <row r="108" spans="2:12" s="13" customFormat="1">
      <c r="B108" s="79"/>
      <c r="C108" s="80" t="s">
        <v>97</v>
      </c>
      <c r="D108" s="80"/>
      <c r="E108" s="99"/>
      <c r="F108" s="133"/>
      <c r="G108" s="81"/>
      <c r="H108" s="82">
        <f>SUM(H3:H107)</f>
        <v>0</v>
      </c>
      <c r="I108"/>
      <c r="J108" s="83"/>
    </row>
    <row r="109" spans="2:12">
      <c r="F109" s="134"/>
      <c r="G109" s="69"/>
      <c r="I109"/>
      <c r="J109" s="85"/>
      <c r="L109" s="86"/>
    </row>
    <row r="110" spans="2:12">
      <c r="I110"/>
    </row>
    <row r="111" spans="2:12">
      <c r="I111"/>
    </row>
    <row r="112" spans="2:12">
      <c r="I112"/>
    </row>
    <row r="113" spans="9:9">
      <c r="I113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
 k.č.2494/1 k.o. Crikvenica&amp;R&amp;"Arial,Bold"&amp;9&amp;P</oddHeader>
    <oddFooter>&amp;L&amp;8Izvršilac:
KONSTRUKTOR d.o.o.
Zagreb, Ede Murtića 11&amp;C&amp;8TROŠKOVNIK
građevinsko obrtničkih radova
za energetaku obnovu&amp;R&amp;8Naručilac: 
ŠTED INVEST d.o.o.
Slavonska avenija 3
Zagreb</oddFooter>
  </headerFooter>
  <rowBreaks count="1" manualBreakCount="1">
    <brk id="48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B1:S57"/>
  <sheetViews>
    <sheetView view="pageBreakPreview" zoomScaleNormal="87" zoomScaleSheetLayoutView="100" workbookViewId="0">
      <selection activeCell="G8" sqref="G8"/>
    </sheetView>
  </sheetViews>
  <sheetFormatPr defaultColWidth="8.6640625" defaultRowHeight="13.2"/>
  <cols>
    <col min="1" max="1" width="1" style="55" customWidth="1"/>
    <col min="2" max="2" width="4.44140625" style="55" customWidth="1"/>
    <col min="3" max="3" width="43.6640625" style="55" customWidth="1"/>
    <col min="4" max="4" width="41.109375" style="55" customWidth="1"/>
    <col min="5" max="5" width="6.44140625" style="94" customWidth="1"/>
    <col min="6" max="6" width="8.6640625" style="55"/>
    <col min="7" max="7" width="13.6640625" style="69" customWidth="1"/>
    <col min="8" max="8" width="13.5546875" style="69" customWidth="1"/>
    <col min="9" max="9" width="1" style="85" customWidth="1"/>
    <col min="10" max="10" width="1.6640625" style="85" customWidth="1"/>
    <col min="11" max="252" width="10.44140625" style="55" customWidth="1"/>
    <col min="253" max="253" width="1" style="55" customWidth="1"/>
    <col min="254" max="254" width="5" style="55" customWidth="1"/>
    <col min="255" max="255" width="43.6640625" style="55" customWidth="1"/>
    <col min="256" max="256" width="5" style="55" customWidth="1"/>
    <col min="257" max="16384" width="8.6640625" style="55"/>
  </cols>
  <sheetData>
    <row r="1" spans="2:19">
      <c r="B1" s="21"/>
      <c r="C1" s="23"/>
      <c r="D1" s="23"/>
      <c r="E1" s="19"/>
      <c r="F1" s="11"/>
      <c r="G1" s="70"/>
      <c r="H1" s="70"/>
      <c r="K1"/>
      <c r="L1"/>
      <c r="M1"/>
      <c r="N1"/>
      <c r="O1"/>
      <c r="P1"/>
      <c r="Q1"/>
      <c r="R1"/>
      <c r="S1"/>
    </row>
    <row r="2" spans="2:19">
      <c r="B2" s="17" t="s">
        <v>30</v>
      </c>
      <c r="C2" s="135" t="s">
        <v>31</v>
      </c>
      <c r="D2" s="135"/>
      <c r="E2" s="136"/>
      <c r="F2" s="135"/>
      <c r="G2" s="137"/>
      <c r="H2" s="137"/>
      <c r="K2"/>
      <c r="L2"/>
      <c r="M2"/>
      <c r="N2"/>
      <c r="O2"/>
      <c r="P2"/>
      <c r="Q2"/>
      <c r="R2"/>
      <c r="S2"/>
    </row>
    <row r="3" spans="2:19">
      <c r="B3" s="17"/>
      <c r="C3" s="135"/>
      <c r="D3" s="135"/>
      <c r="E3" s="136"/>
      <c r="F3" s="135"/>
      <c r="G3" s="137"/>
      <c r="H3" s="137"/>
      <c r="K3"/>
      <c r="L3"/>
      <c r="M3"/>
      <c r="N3"/>
      <c r="O3"/>
      <c r="P3"/>
      <c r="Q3"/>
      <c r="R3"/>
      <c r="S3"/>
    </row>
    <row r="4" spans="2:19" ht="26.4">
      <c r="B4" s="17"/>
      <c r="C4" s="109" t="s">
        <v>156</v>
      </c>
      <c r="D4" s="109"/>
      <c r="E4" s="136"/>
      <c r="F4" s="135"/>
      <c r="G4" s="137"/>
      <c r="H4" s="137"/>
      <c r="K4"/>
      <c r="L4"/>
      <c r="M4"/>
      <c r="N4"/>
      <c r="O4"/>
      <c r="P4"/>
      <c r="Q4"/>
      <c r="R4"/>
      <c r="S4"/>
    </row>
    <row r="5" spans="2:19">
      <c r="B5" s="17"/>
      <c r="C5" s="109"/>
      <c r="D5" s="109"/>
      <c r="E5" s="136"/>
      <c r="F5" s="135"/>
      <c r="G5" s="137"/>
      <c r="H5" s="137"/>
      <c r="K5"/>
      <c r="L5"/>
      <c r="M5"/>
      <c r="N5"/>
      <c r="O5"/>
      <c r="P5"/>
      <c r="Q5"/>
      <c r="R5"/>
      <c r="S5"/>
    </row>
    <row r="6" spans="2:19">
      <c r="B6" s="17"/>
      <c r="C6" s="109" t="s">
        <v>68</v>
      </c>
      <c r="D6" s="109" t="s">
        <v>211</v>
      </c>
      <c r="E6" s="136"/>
      <c r="F6" s="135"/>
      <c r="G6" s="137"/>
      <c r="H6" s="137"/>
      <c r="K6"/>
      <c r="L6"/>
      <c r="M6"/>
      <c r="N6"/>
      <c r="O6"/>
      <c r="P6"/>
      <c r="Q6"/>
      <c r="R6"/>
      <c r="S6"/>
    </row>
    <row r="7" spans="2:19">
      <c r="B7" s="17"/>
      <c r="C7" s="109"/>
      <c r="D7" s="109"/>
      <c r="E7" s="136"/>
      <c r="F7" s="135"/>
      <c r="G7" s="137"/>
      <c r="H7" s="137"/>
      <c r="K7"/>
      <c r="L7"/>
      <c r="M7"/>
      <c r="N7"/>
      <c r="O7"/>
      <c r="P7"/>
      <c r="Q7"/>
      <c r="R7"/>
      <c r="S7"/>
    </row>
    <row r="8" spans="2:19" ht="92.4">
      <c r="B8" s="17">
        <v>1</v>
      </c>
      <c r="C8" s="23" t="s">
        <v>157</v>
      </c>
      <c r="D8" s="23"/>
      <c r="E8" s="94" t="s">
        <v>63</v>
      </c>
      <c r="F8" s="91">
        <v>20.04</v>
      </c>
      <c r="G8" s="199"/>
      <c r="H8" s="199">
        <f>F8*G8</f>
        <v>0</v>
      </c>
      <c r="K8"/>
      <c r="L8"/>
      <c r="M8"/>
      <c r="N8"/>
      <c r="O8"/>
      <c r="P8"/>
      <c r="Q8"/>
      <c r="R8"/>
      <c r="S8"/>
    </row>
    <row r="9" spans="2:19">
      <c r="B9" s="17"/>
      <c r="C9" s="109"/>
      <c r="D9" s="109"/>
      <c r="E9" s="136"/>
      <c r="F9" s="135"/>
      <c r="G9" s="137"/>
      <c r="H9" s="137"/>
      <c r="K9"/>
      <c r="L9"/>
      <c r="M9"/>
      <c r="N9"/>
      <c r="O9"/>
      <c r="P9"/>
      <c r="Q9"/>
      <c r="R9"/>
      <c r="S9"/>
    </row>
    <row r="10" spans="2:19" s="47" customFormat="1" ht="92.4">
      <c r="B10" s="93">
        <v>2</v>
      </c>
      <c r="C10" s="23" t="s">
        <v>158</v>
      </c>
      <c r="D10" s="23"/>
      <c r="E10" s="94" t="s">
        <v>63</v>
      </c>
      <c r="F10" s="91">
        <f>14.18</f>
        <v>14.18</v>
      </c>
      <c r="G10" s="199"/>
      <c r="H10" s="199">
        <f>F10*G10</f>
        <v>0</v>
      </c>
      <c r="I10" s="141"/>
      <c r="J10" s="141"/>
      <c r="K10"/>
      <c r="L10"/>
      <c r="M10"/>
      <c r="N10"/>
      <c r="O10"/>
      <c r="P10"/>
      <c r="Q10"/>
      <c r="R10"/>
      <c r="S10"/>
    </row>
    <row r="11" spans="2:19" s="47" customFormat="1">
      <c r="B11" s="142"/>
      <c r="C11" s="23"/>
      <c r="D11" s="23"/>
      <c r="E11" s="94"/>
      <c r="F11" s="91"/>
      <c r="G11" s="138"/>
      <c r="H11" s="138"/>
      <c r="I11" s="141"/>
      <c r="J11" s="141"/>
      <c r="K11"/>
      <c r="L11"/>
      <c r="M11"/>
      <c r="N11"/>
      <c r="O11"/>
      <c r="P11"/>
      <c r="Q11"/>
      <c r="R11"/>
      <c r="S11"/>
    </row>
    <row r="12" spans="2:19" s="47" customFormat="1" ht="52.8">
      <c r="B12" s="93">
        <v>3</v>
      </c>
      <c r="C12" s="23" t="s">
        <v>159</v>
      </c>
      <c r="D12" s="23"/>
      <c r="E12" s="139" t="s">
        <v>72</v>
      </c>
      <c r="F12" s="200">
        <f>2.35+5.9</f>
        <v>8.25</v>
      </c>
      <c r="G12" s="199"/>
      <c r="H12" s="199">
        <f>F12*G12</f>
        <v>0</v>
      </c>
      <c r="I12" s="141"/>
      <c r="J12" s="141"/>
      <c r="K12"/>
      <c r="L12"/>
      <c r="M12"/>
      <c r="N12"/>
      <c r="O12"/>
      <c r="P12"/>
      <c r="Q12"/>
      <c r="R12"/>
      <c r="S12"/>
    </row>
    <row r="13" spans="2:19" s="47" customFormat="1">
      <c r="B13" s="142"/>
      <c r="C13" s="143"/>
      <c r="D13" s="143"/>
      <c r="E13" s="139"/>
      <c r="F13" s="140"/>
      <c r="G13" s="138"/>
      <c r="H13" s="138"/>
      <c r="I13" s="141"/>
      <c r="J13" s="141"/>
      <c r="K13"/>
      <c r="L13"/>
      <c r="M13"/>
      <c r="N13"/>
      <c r="O13"/>
      <c r="P13"/>
      <c r="Q13"/>
      <c r="R13"/>
      <c r="S13"/>
    </row>
    <row r="14" spans="2:19" s="47" customFormat="1">
      <c r="B14" s="142"/>
      <c r="C14" s="143" t="s">
        <v>36</v>
      </c>
      <c r="D14" s="143"/>
      <c r="E14" s="139"/>
      <c r="F14" s="140"/>
      <c r="G14" s="92"/>
      <c r="H14" s="69"/>
      <c r="I14" s="141"/>
      <c r="J14" s="141"/>
      <c r="K14"/>
      <c r="L14"/>
      <c r="M14"/>
      <c r="N14"/>
      <c r="O14"/>
      <c r="P14"/>
      <c r="Q14"/>
      <c r="R14"/>
      <c r="S14"/>
    </row>
    <row r="15" spans="2:19" s="47" customFormat="1">
      <c r="B15" s="142"/>
      <c r="C15" s="23" t="s">
        <v>160</v>
      </c>
      <c r="D15" s="23"/>
      <c r="E15" s="139"/>
      <c r="F15" s="140"/>
      <c r="G15" s="92"/>
      <c r="H15" s="69"/>
      <c r="I15" s="141"/>
      <c r="J15" s="141"/>
      <c r="K15"/>
      <c r="L15"/>
      <c r="M15"/>
      <c r="N15"/>
      <c r="O15"/>
      <c r="P15"/>
      <c r="Q15"/>
      <c r="R15"/>
      <c r="S15"/>
    </row>
    <row r="16" spans="2:19">
      <c r="B16" s="17"/>
      <c r="C16" s="23"/>
      <c r="D16" s="23"/>
      <c r="F16" s="91"/>
      <c r="G16" s="138"/>
      <c r="H16" s="138"/>
      <c r="K16"/>
      <c r="L16"/>
      <c r="M16"/>
      <c r="N16"/>
      <c r="O16"/>
      <c r="P16"/>
      <c r="Q16"/>
      <c r="R16"/>
      <c r="S16"/>
    </row>
    <row r="17" spans="2:19">
      <c r="B17" s="17"/>
      <c r="C17" s="23" t="s">
        <v>161</v>
      </c>
      <c r="D17" s="23"/>
      <c r="F17" s="91"/>
      <c r="G17" s="137"/>
      <c r="H17" s="137"/>
      <c r="K17"/>
      <c r="L17"/>
      <c r="M17"/>
      <c r="N17"/>
      <c r="O17"/>
      <c r="P17"/>
      <c r="Q17"/>
      <c r="R17"/>
      <c r="S17"/>
    </row>
    <row r="18" spans="2:19" ht="66">
      <c r="B18" s="17">
        <v>4</v>
      </c>
      <c r="C18" s="183" t="s">
        <v>234</v>
      </c>
      <c r="D18" s="183"/>
      <c r="F18" s="91"/>
      <c r="G18" s="137"/>
      <c r="H18" s="137"/>
      <c r="K18"/>
      <c r="L18"/>
      <c r="M18"/>
      <c r="N18"/>
      <c r="O18"/>
      <c r="P18"/>
      <c r="Q18"/>
      <c r="R18"/>
      <c r="S18"/>
    </row>
    <row r="19" spans="2:19" ht="26.4">
      <c r="B19" s="17"/>
      <c r="C19" s="183" t="s">
        <v>233</v>
      </c>
      <c r="D19" s="183"/>
      <c r="F19" s="91"/>
      <c r="G19" s="137"/>
      <c r="H19" s="137"/>
      <c r="K19"/>
      <c r="L19"/>
      <c r="M19"/>
      <c r="N19"/>
      <c r="O19"/>
      <c r="P19"/>
      <c r="Q19"/>
      <c r="R19"/>
      <c r="S19"/>
    </row>
    <row r="20" spans="2:19">
      <c r="B20" s="17"/>
      <c r="C20" s="184" t="s">
        <v>162</v>
      </c>
      <c r="D20" s="184"/>
      <c r="F20" s="91"/>
      <c r="G20" s="137"/>
      <c r="H20" s="137"/>
      <c r="K20"/>
      <c r="L20"/>
      <c r="M20"/>
      <c r="N20"/>
      <c r="O20"/>
      <c r="P20"/>
      <c r="Q20"/>
      <c r="R20"/>
      <c r="S20"/>
    </row>
    <row r="21" spans="2:19" ht="26.4">
      <c r="B21" s="17"/>
      <c r="C21" s="184" t="s">
        <v>163</v>
      </c>
      <c r="D21" s="184"/>
      <c r="F21" s="91"/>
      <c r="G21" s="137"/>
      <c r="H21" s="137"/>
      <c r="K21"/>
      <c r="L21"/>
      <c r="M21"/>
      <c r="N21"/>
      <c r="O21"/>
      <c r="P21"/>
      <c r="Q21"/>
      <c r="R21"/>
      <c r="S21"/>
    </row>
    <row r="22" spans="2:19" ht="39.6">
      <c r="B22" s="17"/>
      <c r="C22" s="184" t="s">
        <v>164</v>
      </c>
      <c r="D22" s="184"/>
      <c r="F22" s="91"/>
      <c r="G22" s="137"/>
      <c r="H22" s="137"/>
      <c r="K22"/>
      <c r="L22"/>
      <c r="M22"/>
      <c r="N22"/>
      <c r="O22"/>
      <c r="P22"/>
      <c r="Q22"/>
      <c r="R22"/>
      <c r="S22"/>
    </row>
    <row r="23" spans="2:19">
      <c r="B23" s="17"/>
      <c r="C23" s="184" t="s">
        <v>165</v>
      </c>
      <c r="D23" s="184"/>
      <c r="F23" s="91"/>
      <c r="G23" s="137"/>
      <c r="H23" s="137"/>
      <c r="K23"/>
      <c r="L23"/>
      <c r="M23"/>
      <c r="N23"/>
      <c r="O23"/>
      <c r="P23"/>
      <c r="Q23"/>
      <c r="R23"/>
      <c r="S23"/>
    </row>
    <row r="24" spans="2:19">
      <c r="B24" s="17"/>
      <c r="C24" s="184" t="s">
        <v>166</v>
      </c>
      <c r="D24" s="184"/>
      <c r="F24" s="91"/>
      <c r="G24" s="137"/>
      <c r="H24" s="137"/>
      <c r="K24"/>
      <c r="L24"/>
      <c r="M24"/>
      <c r="N24"/>
      <c r="O24"/>
      <c r="P24"/>
      <c r="Q24"/>
      <c r="R24"/>
      <c r="S24"/>
    </row>
    <row r="25" spans="2:19">
      <c r="B25" s="17"/>
      <c r="C25" s="184" t="s">
        <v>167</v>
      </c>
      <c r="D25" s="184"/>
      <c r="F25" s="91"/>
      <c r="G25" s="137"/>
      <c r="H25" s="137"/>
      <c r="K25"/>
      <c r="L25"/>
      <c r="M25"/>
      <c r="N25"/>
      <c r="O25"/>
      <c r="P25"/>
      <c r="Q25"/>
      <c r="R25"/>
      <c r="S25"/>
    </row>
    <row r="26" spans="2:19">
      <c r="B26" s="17"/>
      <c r="C26" s="184" t="s">
        <v>235</v>
      </c>
      <c r="D26" s="184"/>
      <c r="F26" s="91"/>
      <c r="G26" s="137"/>
      <c r="H26" s="137"/>
      <c r="K26"/>
      <c r="L26"/>
      <c r="M26"/>
      <c r="N26"/>
      <c r="O26"/>
      <c r="P26"/>
      <c r="Q26"/>
      <c r="R26"/>
      <c r="S26"/>
    </row>
    <row r="27" spans="2:19" ht="92.4">
      <c r="B27" s="17"/>
      <c r="C27" s="184" t="s">
        <v>236</v>
      </c>
      <c r="D27" s="184"/>
      <c r="F27" s="91"/>
      <c r="G27" s="137"/>
      <c r="H27" s="137"/>
      <c r="K27"/>
      <c r="L27"/>
      <c r="M27"/>
      <c r="N27"/>
      <c r="O27"/>
      <c r="P27"/>
      <c r="Q27"/>
      <c r="R27"/>
      <c r="S27"/>
    </row>
    <row r="28" spans="2:19">
      <c r="B28" s="17"/>
      <c r="C28" s="184" t="s">
        <v>168</v>
      </c>
      <c r="D28" s="184"/>
      <c r="F28" s="91"/>
      <c r="G28" s="137"/>
      <c r="H28" s="137"/>
      <c r="K28"/>
      <c r="L28"/>
      <c r="M28"/>
      <c r="N28"/>
      <c r="O28"/>
      <c r="P28"/>
      <c r="Q28"/>
      <c r="R28"/>
      <c r="S28"/>
    </row>
    <row r="29" spans="2:19" ht="26.4">
      <c r="B29" s="17"/>
      <c r="C29" s="184" t="s">
        <v>169</v>
      </c>
      <c r="D29" s="184"/>
      <c r="F29" s="91"/>
      <c r="G29" s="137"/>
      <c r="H29" s="137"/>
      <c r="K29"/>
      <c r="L29"/>
      <c r="M29"/>
      <c r="N29"/>
      <c r="O29"/>
      <c r="P29"/>
      <c r="Q29"/>
      <c r="R29"/>
      <c r="S29"/>
    </row>
    <row r="30" spans="2:19">
      <c r="B30" s="17"/>
      <c r="C30" s="184" t="s">
        <v>170</v>
      </c>
      <c r="D30" s="184"/>
      <c r="F30" s="91"/>
      <c r="G30" s="137"/>
      <c r="H30" s="137"/>
      <c r="K30"/>
      <c r="L30"/>
      <c r="M30"/>
      <c r="N30"/>
      <c r="O30"/>
      <c r="P30"/>
      <c r="Q30"/>
      <c r="R30"/>
      <c r="S30"/>
    </row>
    <row r="31" spans="2:19" ht="26.4">
      <c r="B31" s="17"/>
      <c r="C31" s="184" t="s">
        <v>171</v>
      </c>
      <c r="D31" s="184"/>
      <c r="F31" s="91"/>
      <c r="G31" s="137"/>
      <c r="H31" s="137"/>
      <c r="K31"/>
      <c r="L31"/>
      <c r="M31"/>
      <c r="N31"/>
      <c r="O31"/>
      <c r="P31"/>
      <c r="Q31"/>
      <c r="R31"/>
      <c r="S31"/>
    </row>
    <row r="32" spans="2:19">
      <c r="B32" s="17"/>
      <c r="C32" s="184" t="s">
        <v>172</v>
      </c>
      <c r="D32" s="184"/>
      <c r="E32" s="94" t="s">
        <v>63</v>
      </c>
      <c r="F32" s="91">
        <v>20</v>
      </c>
      <c r="G32" s="138"/>
      <c r="H32" s="138">
        <f>F32*G32</f>
        <v>0</v>
      </c>
      <c r="K32"/>
      <c r="L32"/>
      <c r="M32"/>
      <c r="N32"/>
      <c r="O32"/>
      <c r="P32"/>
      <c r="Q32"/>
      <c r="R32"/>
      <c r="S32"/>
    </row>
    <row r="33" spans="2:19">
      <c r="B33" s="17"/>
      <c r="C33" s="184" t="s">
        <v>173</v>
      </c>
      <c r="D33" s="184"/>
      <c r="E33" s="94" t="s">
        <v>72</v>
      </c>
      <c r="F33" s="91">
        <f>2*4.8+2.26</f>
        <v>11.86</v>
      </c>
      <c r="G33" s="138"/>
      <c r="H33" s="138">
        <f>F33*G33</f>
        <v>0</v>
      </c>
      <c r="K33"/>
      <c r="L33"/>
      <c r="M33"/>
      <c r="N33"/>
      <c r="O33"/>
      <c r="P33"/>
      <c r="Q33"/>
      <c r="R33"/>
      <c r="S33"/>
    </row>
    <row r="34" spans="2:19">
      <c r="B34" s="17"/>
      <c r="C34" s="184"/>
      <c r="D34" s="184"/>
      <c r="F34" s="91"/>
      <c r="G34" s="138"/>
      <c r="H34" s="138"/>
      <c r="K34"/>
      <c r="L34"/>
      <c r="M34"/>
      <c r="N34"/>
      <c r="O34"/>
      <c r="P34"/>
      <c r="Q34"/>
      <c r="R34"/>
      <c r="S34"/>
    </row>
    <row r="35" spans="2:19" ht="26.4">
      <c r="B35" s="17">
        <v>5</v>
      </c>
      <c r="C35" s="183" t="s">
        <v>174</v>
      </c>
      <c r="D35" s="183"/>
      <c r="E35" s="144"/>
      <c r="F35" s="145"/>
      <c r="G35" s="146"/>
      <c r="H35" s="146"/>
      <c r="K35"/>
      <c r="L35"/>
      <c r="M35"/>
      <c r="N35"/>
      <c r="O35"/>
      <c r="P35"/>
      <c r="Q35"/>
      <c r="R35"/>
      <c r="S35"/>
    </row>
    <row r="36" spans="2:19">
      <c r="B36" s="17"/>
      <c r="C36" s="184" t="s">
        <v>162</v>
      </c>
      <c r="D36" s="184"/>
      <c r="E36" s="144"/>
      <c r="F36" s="145"/>
      <c r="G36" s="146"/>
      <c r="H36" s="146"/>
      <c r="K36"/>
      <c r="L36"/>
      <c r="M36"/>
      <c r="N36"/>
      <c r="O36"/>
      <c r="P36"/>
      <c r="Q36"/>
      <c r="R36"/>
      <c r="S36"/>
    </row>
    <row r="37" spans="2:19" ht="26.4">
      <c r="B37" s="17"/>
      <c r="C37" s="184" t="s">
        <v>175</v>
      </c>
      <c r="D37" s="184"/>
      <c r="E37" s="144"/>
      <c r="F37" s="145"/>
      <c r="G37" s="146"/>
      <c r="H37" s="146"/>
      <c r="K37"/>
      <c r="L37"/>
      <c r="M37"/>
      <c r="N37"/>
      <c r="O37"/>
      <c r="P37"/>
      <c r="Q37"/>
      <c r="R37"/>
      <c r="S37"/>
    </row>
    <row r="38" spans="2:19">
      <c r="B38" s="17"/>
      <c r="C38" s="184" t="s">
        <v>176</v>
      </c>
      <c r="D38" s="184"/>
      <c r="E38" s="144"/>
      <c r="F38" s="145"/>
      <c r="G38" s="146"/>
      <c r="H38" s="146"/>
      <c r="K38"/>
      <c r="L38"/>
      <c r="M38"/>
      <c r="N38"/>
      <c r="O38"/>
      <c r="P38"/>
      <c r="Q38"/>
      <c r="R38"/>
      <c r="S38"/>
    </row>
    <row r="39" spans="2:19" ht="79.2">
      <c r="B39" s="17"/>
      <c r="C39" s="184" t="s">
        <v>237</v>
      </c>
      <c r="D39" s="185"/>
      <c r="E39" s="144"/>
      <c r="F39" s="145"/>
      <c r="G39" s="146"/>
      <c r="H39" s="146"/>
      <c r="K39"/>
      <c r="L39"/>
      <c r="M39"/>
      <c r="N39"/>
      <c r="O39"/>
      <c r="P39"/>
      <c r="Q39"/>
      <c r="R39"/>
      <c r="S39"/>
    </row>
    <row r="40" spans="2:19" ht="79.2">
      <c r="B40" s="17"/>
      <c r="C40" s="184" t="s">
        <v>238</v>
      </c>
      <c r="D40" s="185"/>
      <c r="E40" s="188"/>
      <c r="F40" s="189"/>
      <c r="G40" s="190"/>
      <c r="H40" s="190"/>
      <c r="I40" s="191"/>
      <c r="J40" s="191"/>
      <c r="K40" s="192"/>
      <c r="L40"/>
      <c r="M40"/>
      <c r="N40"/>
      <c r="O40"/>
      <c r="P40"/>
      <c r="Q40"/>
      <c r="R40"/>
      <c r="S40"/>
    </row>
    <row r="41" spans="2:19" ht="29.1" customHeight="1">
      <c r="B41" s="17"/>
      <c r="C41" s="184" t="s">
        <v>242</v>
      </c>
      <c r="D41" s="185"/>
      <c r="E41" s="188"/>
      <c r="F41" s="189"/>
      <c r="G41" s="190"/>
      <c r="H41" s="190"/>
      <c r="I41" s="191"/>
      <c r="J41" s="191"/>
      <c r="K41" s="192"/>
      <c r="L41"/>
      <c r="M41"/>
      <c r="N41"/>
      <c r="O41"/>
      <c r="P41"/>
      <c r="Q41"/>
      <c r="R41"/>
      <c r="S41"/>
    </row>
    <row r="42" spans="2:19">
      <c r="B42" s="17"/>
      <c r="C42" s="184" t="s">
        <v>177</v>
      </c>
      <c r="D42" s="184"/>
      <c r="E42" s="188"/>
      <c r="F42" s="189"/>
      <c r="G42" s="190"/>
      <c r="H42" s="190"/>
      <c r="I42" s="191"/>
      <c r="J42" s="191"/>
      <c r="K42" s="192"/>
      <c r="L42"/>
      <c r="M42"/>
      <c r="N42"/>
      <c r="O42"/>
      <c r="P42"/>
      <c r="Q42"/>
      <c r="R42"/>
      <c r="S42"/>
    </row>
    <row r="43" spans="2:19">
      <c r="B43" s="17"/>
      <c r="C43" s="184" t="s">
        <v>178</v>
      </c>
      <c r="D43" s="184"/>
      <c r="E43" s="188" t="s">
        <v>63</v>
      </c>
      <c r="F43" s="189">
        <v>442</v>
      </c>
      <c r="G43" s="190"/>
      <c r="H43" s="190">
        <f>F43*G43</f>
        <v>0</v>
      </c>
      <c r="I43" s="191"/>
      <c r="J43" s="191"/>
      <c r="K43" s="192"/>
      <c r="L43"/>
      <c r="M43"/>
      <c r="N43"/>
      <c r="O43"/>
      <c r="P43"/>
      <c r="Q43"/>
      <c r="R43"/>
      <c r="S43"/>
    </row>
    <row r="44" spans="2:19">
      <c r="B44" s="17"/>
      <c r="C44" s="184" t="s">
        <v>179</v>
      </c>
      <c r="D44" s="184"/>
      <c r="E44" s="188" t="s">
        <v>63</v>
      </c>
      <c r="F44" s="189">
        <v>62</v>
      </c>
      <c r="G44" s="190"/>
      <c r="H44" s="190">
        <f>F44*G44</f>
        <v>0</v>
      </c>
      <c r="I44" s="191"/>
      <c r="J44" s="191"/>
      <c r="K44" s="192"/>
      <c r="L44"/>
      <c r="M44"/>
      <c r="N44"/>
      <c r="O44"/>
      <c r="P44"/>
      <c r="Q44"/>
      <c r="R44"/>
      <c r="S44"/>
    </row>
    <row r="45" spans="2:19">
      <c r="B45" s="17"/>
      <c r="C45" s="184" t="s">
        <v>180</v>
      </c>
      <c r="D45" s="184"/>
      <c r="E45" s="188" t="s">
        <v>63</v>
      </c>
      <c r="F45" s="193">
        <v>538</v>
      </c>
      <c r="G45" s="190"/>
      <c r="H45" s="190">
        <f>F45*G45</f>
        <v>0</v>
      </c>
      <c r="I45" s="191"/>
      <c r="J45" s="191"/>
      <c r="K45" s="192"/>
      <c r="L45"/>
      <c r="M45"/>
      <c r="N45"/>
      <c r="O45"/>
      <c r="P45"/>
      <c r="Q45"/>
      <c r="R45"/>
      <c r="S45"/>
    </row>
    <row r="46" spans="2:19">
      <c r="B46" s="17"/>
      <c r="C46" s="184"/>
      <c r="D46" s="184"/>
      <c r="E46" s="188"/>
      <c r="F46" s="193"/>
      <c r="G46" s="190"/>
      <c r="H46" s="190"/>
      <c r="I46" s="191"/>
      <c r="J46" s="191"/>
      <c r="K46" s="192"/>
      <c r="L46"/>
      <c r="M46"/>
      <c r="N46"/>
      <c r="O46"/>
      <c r="P46"/>
      <c r="Q46"/>
      <c r="R46"/>
      <c r="S46"/>
    </row>
    <row r="47" spans="2:19" ht="92.4">
      <c r="B47" s="93">
        <v>6</v>
      </c>
      <c r="C47" s="184" t="s">
        <v>239</v>
      </c>
      <c r="D47" s="184"/>
      <c r="E47" s="188" t="s">
        <v>181</v>
      </c>
      <c r="F47" s="201">
        <v>24</v>
      </c>
      <c r="G47" s="202"/>
      <c r="H47" s="202">
        <f>F47*G47</f>
        <v>0</v>
      </c>
      <c r="I47" s="191"/>
      <c r="J47" s="191"/>
      <c r="K47" s="192"/>
      <c r="L47"/>
      <c r="M47"/>
      <c r="N47"/>
      <c r="O47"/>
      <c r="P47"/>
      <c r="Q47"/>
      <c r="R47"/>
      <c r="S47"/>
    </row>
    <row r="48" spans="2:19">
      <c r="B48" s="17"/>
      <c r="C48" s="184"/>
      <c r="D48" s="184"/>
      <c r="E48" s="188"/>
      <c r="F48" s="189"/>
      <c r="G48" s="190"/>
      <c r="H48" s="190"/>
      <c r="I48" s="191"/>
      <c r="J48" s="191"/>
      <c r="K48" s="192"/>
      <c r="L48"/>
      <c r="M48"/>
      <c r="N48"/>
      <c r="O48"/>
      <c r="P48"/>
      <c r="Q48"/>
      <c r="R48"/>
      <c r="S48"/>
    </row>
    <row r="49" spans="2:19" s="47" customFormat="1">
      <c r="B49" s="142"/>
      <c r="C49" s="186" t="s">
        <v>182</v>
      </c>
      <c r="D49" s="186"/>
      <c r="E49" s="194"/>
      <c r="F49" s="193"/>
      <c r="G49" s="195"/>
      <c r="H49" s="196"/>
      <c r="I49" s="197"/>
      <c r="J49" s="197"/>
      <c r="K49" s="192"/>
      <c r="L49"/>
      <c r="M49"/>
      <c r="N49"/>
      <c r="O49"/>
      <c r="P49"/>
      <c r="Q49"/>
      <c r="R49"/>
      <c r="S49"/>
    </row>
    <row r="50" spans="2:19" s="89" customFormat="1" ht="66">
      <c r="B50" s="93">
        <v>7</v>
      </c>
      <c r="C50" s="187" t="s">
        <v>241</v>
      </c>
      <c r="D50" s="187"/>
      <c r="E50" s="19"/>
      <c r="F50" s="91"/>
      <c r="G50" s="147"/>
      <c r="H50" s="147"/>
      <c r="J50" s="90"/>
      <c r="K50"/>
      <c r="L50"/>
      <c r="M50"/>
      <c r="N50"/>
      <c r="O50"/>
      <c r="P50"/>
      <c r="Q50"/>
      <c r="R50"/>
      <c r="S50"/>
    </row>
    <row r="51" spans="2:19" s="89" customFormat="1">
      <c r="B51" s="93"/>
      <c r="C51" s="23" t="s">
        <v>240</v>
      </c>
      <c r="D51" s="23"/>
      <c r="E51" s="19" t="s">
        <v>60</v>
      </c>
      <c r="F51" s="91">
        <v>1</v>
      </c>
      <c r="G51" s="147"/>
      <c r="H51" s="147">
        <f>F51*G51</f>
        <v>0</v>
      </c>
      <c r="J51" s="90"/>
      <c r="K51"/>
      <c r="L51"/>
      <c r="M51"/>
      <c r="N51"/>
      <c r="O51"/>
      <c r="P51"/>
      <c r="Q51"/>
      <c r="R51"/>
      <c r="S51"/>
    </row>
    <row r="52" spans="2:19">
      <c r="K52"/>
      <c r="L52"/>
      <c r="M52"/>
      <c r="N52"/>
      <c r="O52"/>
      <c r="P52"/>
      <c r="Q52"/>
      <c r="R52"/>
      <c r="S52"/>
    </row>
    <row r="53" spans="2:19" s="59" customFormat="1">
      <c r="B53" s="79"/>
      <c r="C53" s="80" t="s">
        <v>97</v>
      </c>
      <c r="D53" s="80"/>
      <c r="E53" s="99"/>
      <c r="F53" s="79"/>
      <c r="G53" s="81"/>
      <c r="H53" s="82">
        <f>SUM(H8:H52)</f>
        <v>0</v>
      </c>
      <c r="I53" s="83"/>
      <c r="J53" s="83"/>
      <c r="K53"/>
      <c r="L53"/>
      <c r="M53"/>
      <c r="N53"/>
      <c r="O53"/>
      <c r="P53"/>
      <c r="Q53"/>
      <c r="R53"/>
      <c r="S53"/>
    </row>
    <row r="54" spans="2:19">
      <c r="C54" s="57"/>
      <c r="D54" s="57"/>
      <c r="H54" s="84"/>
      <c r="K54"/>
      <c r="L54"/>
      <c r="M54"/>
      <c r="N54"/>
      <c r="O54"/>
      <c r="P54"/>
      <c r="Q54"/>
      <c r="R54"/>
      <c r="S54"/>
    </row>
    <row r="55" spans="2:19">
      <c r="K55"/>
      <c r="L55"/>
      <c r="M55"/>
      <c r="N55"/>
      <c r="O55"/>
      <c r="P55"/>
      <c r="Q55"/>
      <c r="R55"/>
      <c r="S55"/>
    </row>
    <row r="56" spans="2:19">
      <c r="K56"/>
      <c r="L56"/>
      <c r="M56"/>
      <c r="N56"/>
      <c r="O56"/>
      <c r="P56"/>
      <c r="Q56"/>
      <c r="R56"/>
      <c r="S56"/>
    </row>
    <row r="57" spans="2:19">
      <c r="K57"/>
      <c r="L57"/>
      <c r="M57"/>
      <c r="N57"/>
      <c r="O57"/>
      <c r="P57"/>
      <c r="Q57"/>
      <c r="R57"/>
      <c r="S57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
k.č.2494/1 k.o. Crikvenica&amp;R&amp;"Arial,Bold"&amp;9&amp;P</oddHeader>
    <oddFooter>&amp;L&amp;8Izvršilac:
KONSTRUKTOR d.o.o.
Zagreb, Ede Murtića 11&amp;C&amp;8TROŠKOVNIK
građevinsko obrtničkih radova
za energetaku obnovu&amp;R&amp;8Naručilac: 
ŠTED INVEST d.o.o.
Slavonska avenija 3
Zagreb</oddFooter>
  </headerFooter>
  <rowBreaks count="1" manualBreakCount="1">
    <brk id="16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B1:AO43"/>
  <sheetViews>
    <sheetView view="pageBreakPreview" zoomScaleNormal="87" zoomScaleSheetLayoutView="100" workbookViewId="0">
      <selection activeCell="D29" sqref="D29"/>
    </sheetView>
  </sheetViews>
  <sheetFormatPr defaultColWidth="10.44140625" defaultRowHeight="13.2"/>
  <cols>
    <col min="1" max="1" width="1.109375" style="14" customWidth="1"/>
    <col min="2" max="2" width="4.33203125" style="14" customWidth="1"/>
    <col min="3" max="4" width="42.33203125" style="14" customWidth="1"/>
    <col min="5" max="5" width="5" style="148" customWidth="1"/>
    <col min="6" max="6" width="8.6640625" style="14" customWidth="1"/>
    <col min="7" max="7" width="15.6640625" style="149" customWidth="1"/>
    <col min="8" max="8" width="13.5546875" style="149" customWidth="1"/>
    <col min="9" max="9" width="15.5546875" style="14" customWidth="1"/>
    <col min="10" max="10" width="1.5546875" style="14" customWidth="1"/>
    <col min="11" max="11" width="8" style="14" customWidth="1"/>
    <col min="12" max="12" width="10.44140625" style="150"/>
    <col min="13" max="16" width="10.44140625" style="14"/>
    <col min="17" max="17" width="11.6640625" style="14" customWidth="1"/>
    <col min="18" max="18" width="13.109375" style="14" customWidth="1"/>
    <col min="19" max="244" width="10.44140625" style="14"/>
    <col min="245" max="245" width="1.109375" style="14" customWidth="1"/>
    <col min="246" max="246" width="4.33203125" style="14" customWidth="1"/>
    <col min="247" max="247" width="43.6640625" style="14" customWidth="1"/>
    <col min="248" max="248" width="5" style="14" customWidth="1"/>
    <col min="249" max="249" width="8.6640625" style="14" customWidth="1"/>
    <col min="250" max="250" width="15.6640625" style="14" customWidth="1"/>
    <col min="251" max="251" width="13.5546875" style="14" customWidth="1"/>
    <col min="252" max="252" width="1.33203125" style="14" customWidth="1"/>
    <col min="253" max="253" width="1.5546875" style="14" customWidth="1"/>
    <col min="254" max="16384" width="10.44140625" style="14"/>
  </cols>
  <sheetData>
    <row r="1" spans="2:29"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2:29">
      <c r="B2" s="17" t="s">
        <v>33</v>
      </c>
      <c r="C2" s="135" t="s">
        <v>34</v>
      </c>
      <c r="D2" s="13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2:29" s="55" customFormat="1">
      <c r="E3" s="136"/>
      <c r="F3" s="135"/>
      <c r="G3" s="151"/>
      <c r="H3" s="15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2:29" s="55" customFormat="1">
      <c r="B4" s="17" t="s">
        <v>24</v>
      </c>
      <c r="C4" s="135" t="s">
        <v>35</v>
      </c>
      <c r="D4" s="135"/>
      <c r="E4" s="136"/>
      <c r="F4" s="152"/>
      <c r="G4" s="151"/>
      <c r="H4" s="15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2:29" s="55" customFormat="1">
      <c r="B5" s="17"/>
      <c r="C5" s="18"/>
      <c r="D5" s="18"/>
      <c r="E5" s="19"/>
      <c r="F5" s="11"/>
      <c r="G5" s="70"/>
      <c r="H5" s="7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s="55" customFormat="1">
      <c r="B6" s="21"/>
      <c r="C6" s="153" t="s">
        <v>183</v>
      </c>
      <c r="D6" s="153" t="s">
        <v>211</v>
      </c>
      <c r="E6" s="19"/>
      <c r="F6" s="11"/>
      <c r="G6" s="70"/>
      <c r="H6" s="7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s="4" customFormat="1" ht="105.6">
      <c r="B7" s="93">
        <v>1</v>
      </c>
      <c r="C7" s="109" t="s">
        <v>244</v>
      </c>
      <c r="D7" s="109"/>
      <c r="E7" s="94"/>
      <c r="F7" s="96"/>
      <c r="G7" s="92"/>
      <c r="H7" s="9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s="4" customFormat="1" ht="52.8">
      <c r="B8" s="93"/>
      <c r="C8" s="109" t="s">
        <v>243</v>
      </c>
      <c r="D8" s="109"/>
      <c r="E8" s="94"/>
      <c r="F8" s="96"/>
      <c r="G8" s="92"/>
      <c r="H8" s="9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s="4" customFormat="1" ht="52.8">
      <c r="B9" s="93"/>
      <c r="C9" s="109" t="s">
        <v>245</v>
      </c>
      <c r="D9" s="109"/>
      <c r="E9" s="94"/>
      <c r="F9" s="96"/>
      <c r="G9" s="92"/>
      <c r="H9" s="9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s="4" customFormat="1">
      <c r="B10" s="93"/>
      <c r="C10" s="23" t="s">
        <v>246</v>
      </c>
      <c r="D10" s="23"/>
      <c r="E10" s="94"/>
      <c r="F10" s="96"/>
      <c r="G10" s="92"/>
      <c r="H10" s="9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s="4" customFormat="1" ht="39.6">
      <c r="B11" s="154"/>
      <c r="C11" s="74" t="s">
        <v>247</v>
      </c>
      <c r="D11" s="74"/>
      <c r="E11" s="94" t="s">
        <v>70</v>
      </c>
      <c r="F11" s="96">
        <v>1</v>
      </c>
      <c r="G11" s="92"/>
      <c r="H11" s="92">
        <f>F11*G11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s="4" customFormat="1" ht="66">
      <c r="B12" s="93"/>
      <c r="C12" s="74" t="s">
        <v>248</v>
      </c>
      <c r="D12" s="74"/>
      <c r="E12" s="94" t="s">
        <v>70</v>
      </c>
      <c r="F12" s="96">
        <v>1</v>
      </c>
      <c r="G12" s="92"/>
      <c r="H12" s="92">
        <f>F12*G12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s="4" customFormat="1" ht="66">
      <c r="B13" s="93"/>
      <c r="C13" s="74" t="s">
        <v>249</v>
      </c>
      <c r="D13" s="74"/>
      <c r="E13" s="94" t="s">
        <v>70</v>
      </c>
      <c r="F13" s="96">
        <v>2</v>
      </c>
      <c r="G13"/>
      <c r="H13" s="92">
        <f>F13*G13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2:29" s="4" customFormat="1" ht="79.2">
      <c r="B14" s="95"/>
      <c r="C14" s="74" t="s">
        <v>250</v>
      </c>
      <c r="D14" s="74"/>
      <c r="E14" s="94" t="s">
        <v>70</v>
      </c>
      <c r="F14" s="96">
        <v>15</v>
      </c>
      <c r="G14" s="92"/>
      <c r="H14" s="92">
        <f>F14*G14</f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2:29" s="4" customFormat="1" ht="39.6">
      <c r="B15" s="95"/>
      <c r="C15" s="74" t="s">
        <v>251</v>
      </c>
      <c r="D15" s="74"/>
      <c r="E15" s="94" t="s">
        <v>70</v>
      </c>
      <c r="F15" s="96">
        <v>9</v>
      </c>
      <c r="G15" s="92"/>
      <c r="H15" s="92">
        <f>F15*G15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2:29" s="4" customFormat="1" ht="66">
      <c r="B16" s="95"/>
      <c r="C16" s="155" t="s">
        <v>252</v>
      </c>
      <c r="D16" s="155"/>
      <c r="E16" s="94" t="s">
        <v>70</v>
      </c>
      <c r="F16" s="96">
        <v>1</v>
      </c>
      <c r="G16" s="92"/>
      <c r="H16" s="92">
        <f t="shared" ref="H16:H21" si="0">F16*G16</f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2:41" s="4" customFormat="1" ht="66">
      <c r="B17" s="95"/>
      <c r="C17" s="74" t="s">
        <v>253</v>
      </c>
      <c r="D17" s="74"/>
      <c r="E17" s="94" t="s">
        <v>70</v>
      </c>
      <c r="F17" s="96">
        <v>3</v>
      </c>
      <c r="G17" s="92"/>
      <c r="H17" s="92">
        <f t="shared" si="0"/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2:41" s="4" customFormat="1" ht="39.6">
      <c r="B18" s="95"/>
      <c r="C18" s="74" t="s">
        <v>184</v>
      </c>
      <c r="D18" s="74"/>
      <c r="E18" s="94" t="s">
        <v>70</v>
      </c>
      <c r="F18" s="96">
        <v>9</v>
      </c>
      <c r="G18" s="92"/>
      <c r="H18" s="92">
        <f t="shared" si="0"/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2:41" s="4" customFormat="1" ht="66">
      <c r="B19" s="95"/>
      <c r="C19" s="74" t="s">
        <v>254</v>
      </c>
      <c r="D19" s="74"/>
      <c r="E19" s="94" t="s">
        <v>70</v>
      </c>
      <c r="F19" s="96">
        <v>1</v>
      </c>
      <c r="G19" s="156"/>
      <c r="H19" s="92">
        <f t="shared" si="0"/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41" s="4" customFormat="1" ht="54" customHeight="1">
      <c r="B20" s="95"/>
      <c r="C20" s="74" t="s">
        <v>255</v>
      </c>
      <c r="D20" s="74"/>
      <c r="E20" s="94" t="s">
        <v>70</v>
      </c>
      <c r="F20" s="96">
        <v>1</v>
      </c>
      <c r="G20" s="92"/>
      <c r="H20" s="92">
        <f t="shared" si="0"/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2:41" s="4" customFormat="1" ht="52.8">
      <c r="B21" s="95"/>
      <c r="C21" s="74" t="s">
        <v>256</v>
      </c>
      <c r="D21" s="74"/>
      <c r="E21" s="94" t="s">
        <v>70</v>
      </c>
      <c r="F21" s="96">
        <v>3</v>
      </c>
      <c r="G21" s="92"/>
      <c r="H21" s="92">
        <f t="shared" si="0"/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2:41" s="4" customFormat="1">
      <c r="B22" s="95"/>
      <c r="C22" s="74"/>
      <c r="D22" s="74"/>
      <c r="E22" s="94"/>
      <c r="F22" s="96"/>
      <c r="G22" s="92"/>
      <c r="H22" s="9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41" s="4" customFormat="1" ht="92.4">
      <c r="B23" s="17">
        <v>2</v>
      </c>
      <c r="C23" s="157" t="s">
        <v>185</v>
      </c>
      <c r="D23" s="157"/>
      <c r="E23" s="158"/>
      <c r="F23" s="9"/>
      <c r="G23" s="92"/>
      <c r="H23" s="9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41" s="4" customFormat="1">
      <c r="B24" s="95"/>
      <c r="C24" s="23" t="s">
        <v>186</v>
      </c>
      <c r="D24" s="23"/>
      <c r="E24" s="158" t="s">
        <v>72</v>
      </c>
      <c r="F24" s="9">
        <f>2*0.75+2.26+3.31</f>
        <v>7.07</v>
      </c>
      <c r="G24" s="159"/>
      <c r="H24" s="92">
        <f>F24*G24</f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41" s="4" customFormat="1">
      <c r="B25" s="95"/>
      <c r="C25" s="23" t="s">
        <v>187</v>
      </c>
      <c r="D25" s="23"/>
      <c r="E25" s="158" t="s">
        <v>72</v>
      </c>
      <c r="F25" s="9">
        <f>9*0.48</f>
        <v>4.32</v>
      </c>
      <c r="G25" s="159"/>
      <c r="H25" s="92">
        <f>F25*G25</f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41" s="4" customFormat="1">
      <c r="B26" s="95"/>
      <c r="C26" s="23"/>
      <c r="D26" s="23"/>
      <c r="E26" s="158"/>
      <c r="F26" s="9"/>
      <c r="G26" s="159"/>
      <c r="H26" s="9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41" s="4" customFormat="1" ht="52.8">
      <c r="B27" s="17">
        <v>3</v>
      </c>
      <c r="C27" s="23" t="s">
        <v>188</v>
      </c>
      <c r="D27" s="23"/>
      <c r="E27" s="94" t="s">
        <v>72</v>
      </c>
      <c r="F27" s="9">
        <f>2*0.75+2.26+3.31</f>
        <v>7.07</v>
      </c>
      <c r="G27" s="92"/>
      <c r="H27" s="92">
        <f>F27*G27</f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41" s="4" customFormat="1">
      <c r="B28" s="95"/>
      <c r="C28" s="23"/>
      <c r="D28" s="23"/>
      <c r="E28" s="158"/>
      <c r="F28" s="9"/>
      <c r="G28" s="159"/>
      <c r="H28" s="9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2:41" s="4" customFormat="1" ht="39.6">
      <c r="B29" s="93">
        <v>4</v>
      </c>
      <c r="C29" s="160" t="s">
        <v>189</v>
      </c>
      <c r="D29" s="160"/>
      <c r="E29" s="158"/>
      <c r="F29" s="9"/>
      <c r="G29" s="159"/>
      <c r="H29" s="9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2:41" s="4" customFormat="1">
      <c r="B30" s="95"/>
      <c r="C30" s="23" t="s">
        <v>190</v>
      </c>
      <c r="D30" s="23"/>
      <c r="E30" s="158" t="s">
        <v>70</v>
      </c>
      <c r="F30" s="9">
        <v>1</v>
      </c>
      <c r="G30" s="159"/>
      <c r="H30" s="92">
        <f>F30*G30</f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2:41" s="47" customFormat="1">
      <c r="C31" s="109"/>
      <c r="D31" s="109"/>
      <c r="E31" s="158"/>
      <c r="G31" s="68"/>
      <c r="H31" s="68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2:41" s="47" customFormat="1">
      <c r="B32" s="79"/>
      <c r="C32" s="80" t="s">
        <v>97</v>
      </c>
      <c r="D32" s="80"/>
      <c r="E32" s="99"/>
      <c r="F32" s="79"/>
      <c r="G32" s="81"/>
      <c r="H32" s="82">
        <f>SUM(H7:H31)</f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3:13" s="55" customFormat="1">
      <c r="C33" s="57"/>
      <c r="D33" s="57"/>
      <c r="E33" s="94"/>
      <c r="G33" s="69"/>
      <c r="H33" s="84"/>
      <c r="I33" s="85"/>
      <c r="J33" s="85"/>
      <c r="K33" s="85"/>
      <c r="L33" s="161"/>
    </row>
    <row r="34" spans="3:13" s="55" customFormat="1">
      <c r="C34" s="55" t="s">
        <v>147</v>
      </c>
      <c r="E34" s="94"/>
      <c r="G34" s="69"/>
      <c r="H34" s="69"/>
      <c r="I34" s="85"/>
      <c r="J34" s="85"/>
      <c r="K34" s="85"/>
      <c r="L34" s="161"/>
      <c r="M34" s="86"/>
    </row>
    <row r="35" spans="3:13" s="55" customFormat="1">
      <c r="E35" s="94"/>
      <c r="G35" s="69"/>
      <c r="H35" s="69"/>
      <c r="I35" s="85"/>
      <c r="J35" s="85"/>
      <c r="K35" s="85"/>
      <c r="L35" s="161"/>
    </row>
    <row r="36" spans="3:13" s="55" customFormat="1">
      <c r="E36" s="94"/>
      <c r="G36" s="69"/>
      <c r="H36" s="69"/>
      <c r="I36" s="85"/>
      <c r="J36" s="85"/>
      <c r="K36" s="85"/>
      <c r="L36" s="161"/>
    </row>
    <row r="39" spans="3:13">
      <c r="C39" s="153"/>
      <c r="D39" s="153"/>
    </row>
    <row r="40" spans="3:13">
      <c r="C40" s="47"/>
      <c r="D40" s="47"/>
    </row>
    <row r="41" spans="3:13">
      <c r="C41" s="109"/>
      <c r="D41" s="109"/>
    </row>
    <row r="42" spans="3:13">
      <c r="C42" s="109"/>
      <c r="D42" s="109"/>
    </row>
    <row r="43" spans="3:13" ht="37.5" customHeight="1">
      <c r="C43" s="162"/>
      <c r="D43" s="162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8" firstPageNumber="0" orientation="landscape" horizontalDpi="300" verticalDpi="300" r:id="rId1"/>
  <headerFooter alignWithMargins="0">
    <oddHeader>&amp;L&amp;8AT-15/2017&amp;C&amp;8PAVILJONI AD TURRES - X
 k.č.2494/1 k.o. Crikvenica&amp;R&amp;"Arial,Bold"&amp;9&amp;P</oddHeader>
    <oddFooter>&amp;L&amp;8Izvršilac:
KONSTRUKTOR d.o.o.
Zagreb, Ede Murtića 11&amp;C&amp;8TROŠKOVNIK
građevinsko obrtničkih radova
za energetaku obnovu&amp;R&amp;8Naručilac: 
ŠTED INVEST d.o.o.
Slavonska avenija 3
Zagreb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B1:S22"/>
  <sheetViews>
    <sheetView view="pageBreakPreview" zoomScaleNormal="87" zoomScaleSheetLayoutView="100" workbookViewId="0">
      <selection activeCell="D18" sqref="D18"/>
    </sheetView>
  </sheetViews>
  <sheetFormatPr defaultColWidth="10.44140625" defaultRowHeight="13.2"/>
  <cols>
    <col min="1" max="1" width="1" style="55" customWidth="1"/>
    <col min="2" max="2" width="5" style="55" customWidth="1"/>
    <col min="3" max="3" width="43.6640625" style="55" customWidth="1"/>
    <col min="4" max="4" width="42.109375" style="55" customWidth="1"/>
    <col min="5" max="5" width="5" style="94" customWidth="1"/>
    <col min="6" max="6" width="8.6640625" style="55" customWidth="1"/>
    <col min="7" max="7" width="13.44140625" style="69" customWidth="1"/>
    <col min="8" max="8" width="13.5546875" style="69" customWidth="1"/>
    <col min="9" max="9" width="1.44140625" style="85" customWidth="1"/>
    <col min="10" max="10" width="1.6640625" style="85" customWidth="1"/>
    <col min="11" max="16384" width="10.44140625" style="55"/>
  </cols>
  <sheetData>
    <row r="1" spans="2:19">
      <c r="B1" s="21"/>
      <c r="C1" s="23"/>
      <c r="D1" s="23"/>
      <c r="E1" s="19"/>
      <c r="F1" s="11"/>
      <c r="G1" s="70"/>
      <c r="H1" s="70"/>
      <c r="K1"/>
      <c r="L1"/>
      <c r="M1"/>
      <c r="N1"/>
      <c r="O1"/>
      <c r="P1"/>
      <c r="Q1"/>
      <c r="R1"/>
      <c r="S1"/>
    </row>
    <row r="2" spans="2:19">
      <c r="B2" s="17" t="s">
        <v>26</v>
      </c>
      <c r="C2" s="18" t="s">
        <v>36</v>
      </c>
      <c r="D2" s="18" t="s">
        <v>211</v>
      </c>
      <c r="E2" s="163"/>
      <c r="F2" s="18"/>
      <c r="G2" s="164"/>
      <c r="H2" s="164"/>
      <c r="K2"/>
      <c r="L2"/>
      <c r="M2"/>
      <c r="N2"/>
      <c r="O2"/>
      <c r="P2"/>
      <c r="Q2"/>
      <c r="R2"/>
      <c r="S2"/>
    </row>
    <row r="3" spans="2:19">
      <c r="B3" s="17"/>
      <c r="C3" s="18"/>
      <c r="D3" s="18"/>
      <c r="E3" s="19"/>
      <c r="F3" s="11"/>
      <c r="G3" s="70"/>
      <c r="H3" s="70"/>
      <c r="K3"/>
      <c r="L3"/>
      <c r="M3"/>
      <c r="N3"/>
      <c r="O3"/>
      <c r="P3"/>
      <c r="Q3"/>
      <c r="R3"/>
      <c r="S3"/>
    </row>
    <row r="4" spans="2:19" ht="92.4">
      <c r="B4" s="17"/>
      <c r="C4" s="23" t="s">
        <v>191</v>
      </c>
      <c r="D4" s="23"/>
      <c r="E4" s="165"/>
      <c r="F4" s="166"/>
      <c r="G4" s="167"/>
      <c r="H4" s="167"/>
      <c r="K4"/>
      <c r="L4"/>
      <c r="M4"/>
      <c r="N4"/>
      <c r="O4"/>
      <c r="P4"/>
      <c r="Q4"/>
      <c r="R4"/>
      <c r="S4"/>
    </row>
    <row r="5" spans="2:19">
      <c r="C5" s="168"/>
      <c r="D5" s="168"/>
      <c r="E5" s="169"/>
      <c r="F5" s="168"/>
      <c r="G5" s="170"/>
      <c r="H5" s="170"/>
      <c r="K5"/>
      <c r="L5"/>
      <c r="M5"/>
      <c r="N5"/>
      <c r="O5"/>
      <c r="P5"/>
      <c r="Q5"/>
      <c r="R5"/>
      <c r="S5"/>
    </row>
    <row r="6" spans="2:19" ht="66" customHeight="1">
      <c r="B6" s="17">
        <v>1</v>
      </c>
      <c r="C6" s="23" t="s">
        <v>192</v>
      </c>
      <c r="D6" s="23"/>
      <c r="E6" s="19"/>
      <c r="F6" s="11"/>
      <c r="G6" s="70"/>
      <c r="H6" s="70"/>
      <c r="K6"/>
      <c r="L6"/>
      <c r="M6"/>
      <c r="N6"/>
      <c r="O6"/>
      <c r="P6"/>
      <c r="Q6"/>
      <c r="R6"/>
      <c r="S6"/>
    </row>
    <row r="7" spans="2:19" s="4" customFormat="1">
      <c r="B7" s="95"/>
      <c r="C7" s="23" t="s">
        <v>193</v>
      </c>
      <c r="D7" s="23"/>
      <c r="E7" s="94" t="s">
        <v>72</v>
      </c>
      <c r="F7" s="134">
        <v>3</v>
      </c>
      <c r="G7" s="70"/>
      <c r="H7" s="69">
        <f>F7*G7</f>
        <v>0</v>
      </c>
      <c r="I7" s="89"/>
      <c r="K7"/>
      <c r="L7"/>
      <c r="M7"/>
      <c r="N7"/>
      <c r="O7"/>
      <c r="P7"/>
      <c r="Q7"/>
      <c r="R7"/>
      <c r="S7"/>
    </row>
    <row r="8" spans="2:19">
      <c r="G8" s="171"/>
      <c r="H8" s="171"/>
      <c r="K8"/>
      <c r="L8"/>
      <c r="M8"/>
      <c r="N8"/>
      <c r="O8"/>
      <c r="P8"/>
      <c r="Q8"/>
      <c r="R8"/>
      <c r="S8"/>
    </row>
    <row r="9" spans="2:19" ht="66">
      <c r="B9" s="17">
        <v>2</v>
      </c>
      <c r="C9" s="23" t="s">
        <v>194</v>
      </c>
      <c r="D9" s="23"/>
      <c r="E9" s="19"/>
      <c r="F9" s="134"/>
      <c r="G9" s="70"/>
      <c r="K9"/>
      <c r="L9"/>
      <c r="M9"/>
      <c r="N9"/>
      <c r="O9"/>
      <c r="P9"/>
      <c r="Q9"/>
      <c r="R9"/>
      <c r="S9"/>
    </row>
    <row r="10" spans="2:19">
      <c r="C10" s="23" t="s">
        <v>195</v>
      </c>
      <c r="D10" s="23"/>
      <c r="E10" s="94" t="s">
        <v>72</v>
      </c>
      <c r="F10" s="134">
        <f>2.35+5.9+12.85</f>
        <v>21.1</v>
      </c>
      <c r="G10" s="70"/>
      <c r="H10" s="69">
        <f>F10*G10</f>
        <v>0</v>
      </c>
      <c r="K10"/>
      <c r="L10"/>
      <c r="M10"/>
      <c r="N10"/>
      <c r="O10"/>
      <c r="P10"/>
      <c r="Q10"/>
      <c r="R10"/>
      <c r="S10"/>
    </row>
    <row r="11" spans="2:19">
      <c r="C11" s="23"/>
      <c r="D11" s="23"/>
      <c r="F11" s="134"/>
      <c r="G11" s="70"/>
      <c r="K11"/>
      <c r="L11"/>
      <c r="M11"/>
      <c r="N11"/>
      <c r="O11"/>
      <c r="P11"/>
      <c r="Q11"/>
      <c r="R11"/>
      <c r="S11"/>
    </row>
    <row r="12" spans="2:19" ht="67.5" customHeight="1">
      <c r="B12" s="17">
        <v>3</v>
      </c>
      <c r="C12" s="109" t="s">
        <v>196</v>
      </c>
      <c r="D12" s="109"/>
      <c r="E12" s="107"/>
      <c r="F12" s="140"/>
      <c r="G12" s="70"/>
      <c r="K12"/>
      <c r="L12"/>
      <c r="M12"/>
      <c r="N12"/>
      <c r="O12"/>
      <c r="P12"/>
      <c r="Q12"/>
      <c r="R12"/>
      <c r="S12"/>
    </row>
    <row r="13" spans="2:19">
      <c r="C13" s="109" t="s">
        <v>197</v>
      </c>
      <c r="D13" s="109"/>
      <c r="E13" s="107"/>
      <c r="F13" s="140"/>
      <c r="G13" s="70"/>
      <c r="K13"/>
      <c r="L13"/>
      <c r="M13"/>
      <c r="N13"/>
      <c r="O13"/>
      <c r="P13"/>
      <c r="Q13"/>
      <c r="R13"/>
      <c r="S13"/>
    </row>
    <row r="14" spans="2:19">
      <c r="C14" s="109" t="s">
        <v>198</v>
      </c>
      <c r="D14" s="109"/>
      <c r="E14" s="107" t="s">
        <v>72</v>
      </c>
      <c r="F14" s="172">
        <f>20.8+43.45</f>
        <v>64.25</v>
      </c>
      <c r="G14" s="70"/>
      <c r="H14" s="69">
        <f>F14*G14</f>
        <v>0</v>
      </c>
      <c r="K14"/>
      <c r="L14"/>
      <c r="M14"/>
      <c r="N14"/>
      <c r="O14"/>
      <c r="P14"/>
      <c r="Q14"/>
      <c r="R14"/>
      <c r="S14"/>
    </row>
    <row r="15" spans="2:19">
      <c r="C15" s="109"/>
      <c r="D15" s="109"/>
      <c r="E15" s="107"/>
      <c r="F15" s="172"/>
      <c r="G15" s="70"/>
      <c r="K15"/>
      <c r="L15"/>
      <c r="M15"/>
      <c r="N15"/>
      <c r="O15"/>
      <c r="P15"/>
      <c r="Q15"/>
      <c r="R15"/>
      <c r="S15"/>
    </row>
    <row r="16" spans="2:19" ht="79.2">
      <c r="B16" s="17">
        <v>4</v>
      </c>
      <c r="C16" s="109" t="s">
        <v>199</v>
      </c>
      <c r="D16" s="109"/>
      <c r="E16" s="107" t="s">
        <v>72</v>
      </c>
      <c r="F16" s="91">
        <f>4*9</f>
        <v>36</v>
      </c>
      <c r="G16" s="70"/>
      <c r="H16" s="69">
        <f>F16*G16</f>
        <v>0</v>
      </c>
      <c r="K16"/>
      <c r="L16"/>
      <c r="M16"/>
      <c r="N16"/>
      <c r="O16"/>
      <c r="P16"/>
      <c r="Q16"/>
      <c r="R16"/>
      <c r="S16"/>
    </row>
    <row r="17" spans="2:19">
      <c r="C17" s="23"/>
      <c r="D17" s="23"/>
      <c r="K17"/>
      <c r="L17"/>
      <c r="M17"/>
      <c r="N17"/>
      <c r="O17"/>
      <c r="P17"/>
      <c r="Q17"/>
      <c r="R17"/>
      <c r="S17"/>
    </row>
    <row r="18" spans="2:19" ht="52.8">
      <c r="B18" s="17">
        <v>5</v>
      </c>
      <c r="C18" s="23" t="s">
        <v>200</v>
      </c>
      <c r="D18" s="23"/>
      <c r="E18" s="107" t="s">
        <v>70</v>
      </c>
      <c r="F18" s="91">
        <v>1</v>
      </c>
      <c r="G18" s="70"/>
      <c r="H18" s="69">
        <f>F18*G18</f>
        <v>0</v>
      </c>
      <c r="K18"/>
      <c r="L18"/>
      <c r="M18"/>
      <c r="N18"/>
      <c r="O18"/>
      <c r="P18"/>
      <c r="Q18"/>
      <c r="R18"/>
      <c r="S18"/>
    </row>
    <row r="19" spans="2:19">
      <c r="C19" s="98"/>
      <c r="D19" s="98"/>
      <c r="E19" s="173"/>
      <c r="F19" s="174"/>
      <c r="G19" s="70"/>
      <c r="K19"/>
      <c r="L19"/>
      <c r="M19"/>
      <c r="N19"/>
      <c r="O19"/>
      <c r="P19"/>
      <c r="Q19"/>
      <c r="R19"/>
      <c r="S19"/>
    </row>
    <row r="20" spans="2:19" s="59" customFormat="1">
      <c r="B20" s="79"/>
      <c r="C20" s="80" t="s">
        <v>97</v>
      </c>
      <c r="D20" s="80"/>
      <c r="E20" s="99"/>
      <c r="F20" s="79"/>
      <c r="G20" s="81"/>
      <c r="H20" s="82">
        <f>SUM(H5:H19)</f>
        <v>0</v>
      </c>
      <c r="I20" s="83"/>
      <c r="J20" s="83"/>
      <c r="K20"/>
      <c r="L20"/>
      <c r="M20"/>
      <c r="N20"/>
      <c r="O20"/>
      <c r="P20"/>
      <c r="Q20"/>
      <c r="R20"/>
      <c r="S20"/>
    </row>
    <row r="21" spans="2:19">
      <c r="C21" s="57"/>
      <c r="D21" s="57"/>
      <c r="H21" s="84"/>
      <c r="K21"/>
      <c r="L21"/>
      <c r="M21"/>
      <c r="N21"/>
      <c r="O21"/>
      <c r="P21"/>
      <c r="Q21"/>
      <c r="R21"/>
      <c r="S21"/>
    </row>
    <row r="22" spans="2:19">
      <c r="K22"/>
      <c r="L22"/>
      <c r="M22"/>
      <c r="N22"/>
      <c r="O22"/>
      <c r="P22"/>
      <c r="Q22"/>
      <c r="R22"/>
      <c r="S22"/>
    </row>
  </sheetData>
  <sheetProtection selectLockedCells="1" selectUnlockedCells="1"/>
  <pageMargins left="1.1812499999999999" right="0.39374999999999999" top="1.1812499999999999" bottom="0.98472222222222217" header="0.31527777777777777" footer="0.31527777777777777"/>
  <pageSetup paperSize="9" firstPageNumber="0" orientation="landscape" horizontalDpi="300" verticalDpi="300" r:id="rId1"/>
  <headerFooter alignWithMargins="0">
    <oddHeader>&amp;L&amp;8AT-15/2017&amp;C&amp;8PAVILJONI AD TURRES - X
 k.č.2494/1 k.o. Crikvenica&amp;R&amp;"Arial,Bold"&amp;9&amp;P</oddHeader>
    <oddFooter>&amp;L&amp;8Izvršilac:
KONSTRUKTOR d.o.o.
Zagreb, Ede Murtića 11&amp;C&amp;8TROŠKOVNIK
građevinsko obrtničkih radova
za energetaku obnovu&amp;R&amp;8Naručilac: 
ŠTED INVEST d.o.o.
Slavonska avenija 3
Zagreb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naslovnica X</vt:lpstr>
      <vt:lpstr>UKUPNA REKAPITULACIJA</vt:lpstr>
      <vt:lpstr>rekapitulacija</vt:lpstr>
      <vt:lpstr>SKELA I PRIPREMNI</vt:lpstr>
      <vt:lpstr>RUŠENJA</vt:lpstr>
      <vt:lpstr>FASADERSKI</vt:lpstr>
      <vt:lpstr>RADOVI NA RAVNOM KROVU</vt:lpstr>
      <vt:lpstr>STOLARSKI</vt:lpstr>
      <vt:lpstr>LIMARSKI</vt:lpstr>
      <vt:lpstr>ČELIČNA KONSTRUKCIJA</vt:lpstr>
      <vt:lpstr>'ČELIČNA KONSTRUKCIJA'!a</vt:lpstr>
      <vt:lpstr>FASADERSKI!a</vt:lpstr>
      <vt:lpstr>LIMARSKI!a</vt:lpstr>
      <vt:lpstr>'naslovnica X'!a</vt:lpstr>
      <vt:lpstr>'RADOVI NA RAVNOM KROVU'!a</vt:lpstr>
      <vt:lpstr>rekapitulacija!a</vt:lpstr>
      <vt:lpstr>RUŠENJA!a</vt:lpstr>
      <vt:lpstr>'SKELA I PRIPREMNI'!a</vt:lpstr>
      <vt:lpstr>STOLARSKI!a</vt:lpstr>
      <vt:lpstr>'UKUPNA REKAPITULACIJA'!a</vt:lpstr>
      <vt:lpstr>'ČELIČNA KONSTRUKCIJA'!Print_Area</vt:lpstr>
      <vt:lpstr>FASADERSKI!Print_Area</vt:lpstr>
      <vt:lpstr>LIMARSKI!Print_Area</vt:lpstr>
      <vt:lpstr>'naslovnica X'!Print_Area</vt:lpstr>
      <vt:lpstr>'RADOVI NA RAVNOM KROVU'!Print_Area</vt:lpstr>
      <vt:lpstr>rekapitulacija!Print_Area</vt:lpstr>
      <vt:lpstr>RUŠENJA!Print_Area</vt:lpstr>
      <vt:lpstr>'SKELA I PRIPREMNI'!Print_Area</vt:lpstr>
      <vt:lpstr>STOLARSKI!Print_Area</vt:lpstr>
      <vt:lpstr>'UKUPNA REKAPITULACIJA'!Print_Area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ITRS-BR</dc:creator>
  <cp:lastModifiedBy>ITRS-BR</cp:lastModifiedBy>
  <cp:lastPrinted>2019-05-06T10:15:10Z</cp:lastPrinted>
  <dcterms:created xsi:type="dcterms:W3CDTF">2019-04-15T07:15:47Z</dcterms:created>
  <dcterms:modified xsi:type="dcterms:W3CDTF">2019-05-14T08:22:29Z</dcterms:modified>
</cp:coreProperties>
</file>