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4"/>
  </bookViews>
  <sheets>
    <sheet name="Muzej" sheetId="1" r:id="rId1"/>
    <sheet name="Vinoteka i Suvenirnica" sheetId="2" r:id="rId2"/>
    <sheet name="Rasvjeta Muzej" sheetId="3" r:id="rId3"/>
    <sheet name="Rasvjeta Vinoteka Suvenirnica" sheetId="4" r:id="rId4"/>
    <sheet name="Rekapitulacija" sheetId="5" r:id="rId5"/>
  </sheets>
  <definedNames>
    <definedName name="_xlnm.Print_Area" localSheetId="0">'Muzej'!$A$1:$I$215</definedName>
    <definedName name="_xlnm.Print_Area" localSheetId="2">'Rasvjeta Muzej'!$A$1:$I$239</definedName>
    <definedName name="_xlnm.Print_Area" localSheetId="3">'Rasvjeta Vinoteka Suvenirnica'!$A$1:$I$71</definedName>
  </definedNames>
  <calcPr fullCalcOnLoad="1"/>
</workbook>
</file>

<file path=xl/sharedStrings.xml><?xml version="1.0" encoding="utf-8"?>
<sst xmlns="http://schemas.openxmlformats.org/spreadsheetml/2006/main" count="849" uniqueCount="371">
  <si>
    <t>Izrada i postava fiksne unutrašnje stolarske stijene ostakljene višeslojnim staklom povećane sigurnosti klase otpornosti minimum P 4A. Ugrađuje se u postojeći dovratnik te je u cijenu uključeno sve radnje na pripasivanju dovratnika.
Veličina 80/190 cm
Sve izrađeno prema shemi (Stavka 7).</t>
  </si>
  <si>
    <t>Iskop u pretežno zemljanom tlu C kategorije za izvedbu temelja informativnog panoa, reljefa Sv Bone i ratom oštećenih zvona.</t>
  </si>
  <si>
    <t>iskop i odvoz zemljanog materijala s raznim otpadnim materijalom iz prostora između zidića</t>
  </si>
  <si>
    <t>Pažljivo rušenje uzdužnih zidića od pune opeke - podloge za bačve. U cijenu uključeno vađenje nasipa zemlje s otpadnim materijalom između zidića, čišćenje opeke od morta, sortiranje i spremanje za ponovnu upotrebu. Opeka se koristi za popravke poda.
Rušenje-razgradnja se obavlja do zemlje ili nasipa. Prema vanjskom zidu rad treba obavljati pažljivo da se zid ne ošteti i opeku koja je spojena "u vezu" sa zidom treba rezati i brusiti tak da bude u ravnini sa zidom.</t>
  </si>
  <si>
    <t>dobava i postava muljne pumpe za perilicu, 2 izljeva i podnog sifona, s mogućnošću precrpljivanja do visine 6m i udaljenosti 100m, sa svom automatikom i i svim potrebnim spajanjima.  Minimalni kapacitet pumpe 2 l/sec h=9 m na manometru.</t>
  </si>
  <si>
    <t>Izrada prepumpnog okna kanalizacije te dobava i postava muljne pumpe te svih potrebnih instalacija:</t>
  </si>
  <si>
    <t>iskop u tlu s pažljivim razbijanjem opločenja od pune opeke</t>
  </si>
  <si>
    <t>dobava cijevi i izvedba tlačnog kanalizacijskog razvoda te spajanje na postojeću kanalizaciju. Profil cijevi prema uputama odabrane muljne pumpe.</t>
  </si>
  <si>
    <t>Pažljiva izrada vertikalnog kanala u zidu od pune opeke. Rad se izvodi na način da se mort reže i opeka pažljivo vadi, čisti te sprema za ponovnu opotrebu. Velčina šlica prema profilu cijevi te ovisno o odabranoj muljnoj pumpi.</t>
  </si>
  <si>
    <t>g.</t>
  </si>
  <si>
    <t>Zatvaranje šlica opekom dobivenom od rušenja te istovjetnom dobavljenom punom opekom.</t>
  </si>
  <si>
    <t>h.</t>
  </si>
  <si>
    <t>i.</t>
  </si>
  <si>
    <t>Bušenje rupe u punom zidu od opeke krunskom bušilicom promjera prema profilu cijevnog razvoda. Rupa se buši koso pod kutem od ~45°.</t>
  </si>
  <si>
    <t>Brvtljenje oko postavljenje cijevi injektiranjem mortom s dodatkom sredstva protiv stiskanja te za vodonepropusnost.</t>
  </si>
  <si>
    <t>Brtvljenje dvokompnentnim kitom na mjestu izlaza cijevnog razvoda prema tlu.</t>
  </si>
  <si>
    <t>Iskop u pretežno zemljanom tlu za horizontalni razvod instalacije te prema spojnom jestu kod proboja podrumskog zida.</t>
  </si>
  <si>
    <t>j.</t>
  </si>
  <si>
    <t>k.</t>
  </si>
  <si>
    <t>Izrada posteljice od sitnog tucanika za polaganje horizontalnog razvoda kanalizacije.</t>
  </si>
  <si>
    <t>Zatrpavanje rova nakon postavljene  kanalizacije</t>
  </si>
  <si>
    <t>l.</t>
  </si>
  <si>
    <t>m.</t>
  </si>
  <si>
    <t>n.</t>
  </si>
  <si>
    <t>dovbava i postava zaštite horizontalnog razvoda kanalizacije. Izvodi se od stare opeke ili starog crijepa.</t>
  </si>
  <si>
    <t>01.</t>
  </si>
  <si>
    <t xml:space="preserve"> </t>
  </si>
  <si>
    <t>a.</t>
  </si>
  <si>
    <t>b.</t>
  </si>
  <si>
    <t>c.</t>
  </si>
  <si>
    <t>m2</t>
  </si>
  <si>
    <t>kom</t>
  </si>
  <si>
    <t>d.</t>
  </si>
  <si>
    <t>e.</t>
  </si>
  <si>
    <t>f.</t>
  </si>
  <si>
    <t>m1</t>
  </si>
  <si>
    <t>02.</t>
  </si>
  <si>
    <t>REKAPITULACIJA</t>
  </si>
  <si>
    <t>SVEUKUPNO</t>
  </si>
  <si>
    <t>Višekratno čišćenje gradilišta tijekom izvođenja radova te završno grubo i fino čišćenje.</t>
  </si>
  <si>
    <t>komplet</t>
  </si>
  <si>
    <t>PDV 25%</t>
  </si>
  <si>
    <t>zidovi</t>
  </si>
  <si>
    <t>svodovi</t>
  </si>
  <si>
    <t>pažljivo skidanje kamenog sokla visine 10 cm, čišćenje od morta i priprema za pnovnu postavu. Dijelove sokla treba označiti na način da se mogu postaviti na izvorno mjesto</t>
  </si>
  <si>
    <t>otucanje žbuke u visini 1,0 m na zidovima, čišćenje površine zida nakon otucanja, čišćenje fuga, otprašivanje i potpuna priprema za izvedbu išušujuće žbuke.</t>
  </si>
  <si>
    <t>Sanacija donjeg dijela zidova u prizemlju oštećenih utjecajem vlage. Sanira se dio zida u visini 100 cm na zidovima, odnosno baza stupova prema atriju visine 50 cm.</t>
  </si>
  <si>
    <t xml:space="preserve">Odabrani jednokovrijedan proizvod:
</t>
  </si>
  <si>
    <t>Ponovna postava demontiranog kamenog sokla. U cijenu uključeno dobava novog sokla od istovjetnog kamena za dijelove koji su oštećeni prilikom skidanja.</t>
  </si>
  <si>
    <t>Sanacija dijelova ziđa i lukova na kojima se pojavila pljesan. Stavka obuhvaća:
- pranje zaraženih površina mokrom krpom ili spužvom,
- premaz zaraženih površina bezbojnim dezinfekcijskium sredstvom za uništavanje algi i plijesni,
- bojanjem bojom koja sprečava rast plijesni bez toksičnih tvari.</t>
  </si>
  <si>
    <t>PRIZEMLJE</t>
  </si>
  <si>
    <t>Izrada zaštite kamenog poda za sve radove te uklanjanje nakon dovršetka radova. Uključeno prethodni pregled poda i izrada zapisnika s fotodokumentacijom o pronađenim oštećenjima te ponovni pregled i izrada zapisnika nakon dovršenih svih radova.</t>
  </si>
  <si>
    <t>izrezivanje žbuke na visini 1,0 m radi odvajanja dijela koji se skida od dijela koji se ne skida. Rad treba obavljati pažljivo i rez treba biti potpuno ravan i horizontalan.</t>
  </si>
  <si>
    <t/>
  </si>
  <si>
    <t>UKUPNO PRIZEMLJE</t>
  </si>
  <si>
    <t>m3</t>
  </si>
  <si>
    <t>1. KAT</t>
  </si>
  <si>
    <t>03.</t>
  </si>
  <si>
    <t>UKUPNO 1. KAT</t>
  </si>
  <si>
    <t>Demontaža raznih ugrađenih elemenata i rasvjetnih tijela. Elementi koji će se ponovo ugraditi spremaju se na mjesto koje odredi investitor. U cijenu uključeno i blindiranje instalacija.</t>
  </si>
  <si>
    <t>Probijanje zazidanih vrata prema prostoru riznice. U cijenu uključeno i uređenje špaleta.</t>
  </si>
  <si>
    <t>rušenje zazidanog otvora</t>
  </si>
  <si>
    <t>zidarsko uređenje špaleta</t>
  </si>
  <si>
    <t>Skidanje podne obloge s rubnim letvicama i soklom:</t>
  </si>
  <si>
    <t>skidanje keramičkih pločica na terasi</t>
  </si>
  <si>
    <t>Demontaža raznih ugrađenih elemenata, radijatora i rasvjetnih tijela. Elementi koji će se ponovo ugraditi spremaju se na mjesto koje odredi investitor. U cijenu uključeno i blindiranje instalacija.</t>
  </si>
  <si>
    <t>Demontaža nadstrešnice i ograde na terasi uklučeno sa svim ankerima i sidrenim pločicama. Obračun po m2 demontiranog elementa:</t>
  </si>
  <si>
    <t>ostakljena metalna ograda</t>
  </si>
  <si>
    <t>ostakljena metalna nadstrešnica s olukom</t>
  </si>
  <si>
    <t>Demontaža stolarije i bravarije:</t>
  </si>
  <si>
    <t>unutrašnja drvena vrata površine do 3,0 m2</t>
  </si>
  <si>
    <t>metalna jednokrilna vrata na terasi</t>
  </si>
  <si>
    <t>polukružni prozor u oratoriju 200/285 cm</t>
  </si>
  <si>
    <t>Demontaža spuštenog gipskartonskog stropa s potkonstrukcijom u oratoriju.</t>
  </si>
  <si>
    <t>Brušenje i ponovno lakiranje drvene obloge kompletnog stubišta riznice polumat lakom. U cijenu uključeno i svi sitni popravci stuba.</t>
  </si>
  <si>
    <t>dobava i postava parketa</t>
  </si>
  <si>
    <t>dobava i postava masivnih rubnih letvica</t>
  </si>
  <si>
    <t>Izrada slojeva poda na terasi:</t>
  </si>
  <si>
    <t>izrada izravnavajućeg estriha debljine 3-7 cm na postojeći estrih.</t>
  </si>
  <si>
    <t>izrada policementne hidroizolacije</t>
  </si>
  <si>
    <t>Zidarski popravak zidova nakon demontiranih elemenata opreme i instalacija te sanacija raznih pukotina i oštećenja.</t>
  </si>
  <si>
    <t>Dobava i postava metalne pravokutne cijevi 40/60/2,5 mm na stropu oratorija kao nosač za vodilicu teške zavjese. Učvrščuje se bočno na zidove te na stropne grede na izvedenu mjesnu od istog profila. Sve zaštičeno antikorozivnim premazom, bojeno te završno lakirano. Obračun po m1 postavljene cijeve i sa svim spojnim elementima.</t>
  </si>
  <si>
    <t>gipskartonski zidovi</t>
  </si>
  <si>
    <t>gipskartonski stropovi</t>
  </si>
  <si>
    <t>VANJSKI PROSTOR</t>
  </si>
  <si>
    <t>UKUPNO VANJSKI PROSTOR</t>
  </si>
  <si>
    <t>Iskop rova za postavau instalacije rasvjete i rasvjetnih tijela za informativni pano i vanjske izložene elemente te zatrpavanje nakon postavljenih instalacija. Rov presjeka 40/70 cm</t>
  </si>
  <si>
    <t>Uređenje profilacija nakon zatvaranja terase. Stavka obuhvaća čišćenje i odstranjivanje oštećenih dijelova te popravak istovjetnim materijalom na bazi vapna. Obračun po m1 restaurirane profilacije prosječne razvijene širine 90cm.</t>
  </si>
  <si>
    <t>demontaža</t>
  </si>
  <si>
    <t>iskop</t>
  </si>
  <si>
    <t>skidanje daščanog poda</t>
  </si>
  <si>
    <t>brušenje i trokratno lakiranje novog parketa</t>
  </si>
  <si>
    <t>brušenje i trokratno lakiranje starog parketa</t>
  </si>
  <si>
    <t>Dobava i postava vanjskih protukliznih velikoformatnih pločica (30x60cm) na terasi ljepljenih elastičnim ljepilom na policementnu hidroizolaciju.</t>
  </si>
  <si>
    <t>SVEUKUPNO MUZEJ</t>
  </si>
  <si>
    <t>VINOTEKA I SUVENIRNICA</t>
  </si>
  <si>
    <t>Demontaža raznih ugrađenih elemenata instalacija, rasvjetnih tijela, kuka, konzola rukohvata i sl. Elementi koji će se ponovo ugraditi spremaju se na mjesto koje odredi investitor. U cijenu uključeno i blindiranje instalacija.</t>
  </si>
  <si>
    <t>betoniranje šahta betonom C25/30 s dodatkom sredstva za vodonepropusnost (uključeno sva potrebna oplata i armatura)</t>
  </si>
  <si>
    <t>dobava i postava uljnog poklopca s gornom površinom za postavu opločenja od opeke veličine 60/60 cm</t>
  </si>
  <si>
    <t>pažljivo skidanje oštećene podne obloge od pune opeke</t>
  </si>
  <si>
    <t>razbijanje betonskih dijelova za ukupnu debljinu ~15 cm.</t>
  </si>
  <si>
    <t>iskop u šuti i mješoviotm tlu za debljinu 15 cm s izravnavanjem površine, nabijanjem i pripremom za izvedbu slojeva poda.</t>
  </si>
  <si>
    <t>izrada betonske podloge debljine 12 cm betonom  s dodatkom sredstva za vodoneporpusnost.</t>
  </si>
  <si>
    <t>Sanacija uzdužnih zidića od opeke:</t>
  </si>
  <si>
    <t>pažljivo skidanje oštećenih dijelova opeke</t>
  </si>
  <si>
    <t>čišćenje fuga na mjestima gdje je oštećen mort</t>
  </si>
  <si>
    <t>zidanje punom opekom istovjetnom izvornoj opeci</t>
  </si>
  <si>
    <t>Iskop u debljini 20 cm zemljano-pješčanog (les) materijala između uzdužnih zidića, prosijavanje i ponovno vraćanje uz dodavanje istovjetnog materijala s nabijanjem i izravnavanjem</t>
  </si>
  <si>
    <t>pod</t>
  </si>
  <si>
    <t>svod</t>
  </si>
  <si>
    <t>uzdužni zidići</t>
  </si>
  <si>
    <t>Uređenje ožbukanih zidova i svoda u stubištu. Stavka obuhvaća čišćenje zidne površine od nečistoća, otucanje oštećenih dijelova žbuke, ponovno žbukanje vapnenom tankoslojnom žbukom, bojanje vapnenom bojom.</t>
  </si>
  <si>
    <t>zid</t>
  </si>
  <si>
    <t>Uređenje ulaznog betonskog stubišta:</t>
  </si>
  <si>
    <t>zarezivanje gazišta na udaljenosti 10 cm od zidova te štemanje u širini 155 cm za dubinu 3,0 cm.</t>
  </si>
  <si>
    <t>žbukanje - izravnavanje štemanih ploha reparaturnim mortom u potpunosti pripremljeno za postavu drvenih gazišta</t>
  </si>
  <si>
    <t>popravak reparaturnim mortom ostalih dijelova stepenica</t>
  </si>
  <si>
    <t>izrada i postava masivnih hrastovih gazišta veličine 155/26/4,5 cm. Postavljaju se na trnove i lijepe poliuretanskom stolarkom pijenom bez vidljivih spojenih dijelova; hrastovina impregnirana s češljanom površinom i uljena.</t>
  </si>
  <si>
    <t>kokm</t>
  </si>
  <si>
    <t>UKUPNO VINOTEKA I SUVENIRNICA</t>
  </si>
  <si>
    <t>Ispiranje mlazom vode pod pritiskom bez dodatka abrazivnih sredstava površina od opeke. Rad se izvodi na probnom uzrku radi određivanja potrebnog tlaka. Tlak mora biti takav da se ne oštećuje opeka već samo skidaju nečistoće i slojevi soli. U cijenu uključeno i isušivanje od viška vode.</t>
  </si>
  <si>
    <t>Nanošenje premaza na bazi siloksana i isloksana kao ANTIPLUVIOL W ili jednakovrijedan. Prema se nanosi do potpunog zasićenja podloge samo na opeku (ne na fuge).
Ocijena jednakovrijednosti:
Proizvod mora biti proziran, s ne-filmirajućom bojom, sastavljene od impregnacijske tekućine, vodonepropusne, bezbojne, na osnovi siloksan smola, sa slijedećim karakteristikama:</t>
  </si>
  <si>
    <t>-visoka vodonepropusnost;
-visoka zaštita od vanjskih utjecaja (kloridi, sulfati);
-paropropusnost;
-odlično prijanjanje za opeku;
Koeficijent kapilarne apsorpcije vode:0,04                                                                                                                                             ANTIPLUVIOL W ili jednakovrijedan ne smije mijenjati izgled površine i mora osiguravati djelotvornu zaštitu od agresivnih atmosferskih faktora koji prodiru u konstrukcije. ANTIPLUVIOL W obavezno ili jednakovrijedan nanijeti na suhu površinu.</t>
  </si>
  <si>
    <t>Izrada i postava rukohvata. Izvodi se pune čelične šipke 20 mm postavljeno na konzolama ugrađenih u zid od opeke. Sve zaštićeno temeljnim premazom bojeno i završno lakirano bojom visoke čvrstoće otpornom na habanje. Postavlja se obostrano na pristupnom stubištu. Obračun po m1 izvedenog i montiranog rukohvata.</t>
  </si>
  <si>
    <t>RASVJETA</t>
  </si>
  <si>
    <t>1.</t>
  </si>
  <si>
    <t>Dobava i ugradnja svjetiljke prema specifikaciji EL001</t>
  </si>
  <si>
    <t xml:space="preserve">Zidna nadgradna "uplight svjetiljke" s LED izvorom </t>
  </si>
  <si>
    <t>22w/ 3000K / 1745lm/ CRI &gt;90</t>
  </si>
  <si>
    <t>2SDCM / L90/B10 &lt;50000h</t>
  </si>
  <si>
    <t>Dimenzija 160 x 160  x 30mm</t>
  </si>
  <si>
    <t>Izvedba u bijeloj boji</t>
  </si>
  <si>
    <t>Svjetiljka kao VIABIZZUNO QUASI MINI Vb5.154.41.30</t>
  </si>
  <si>
    <t xml:space="preserve">ili jednakovrijedan proizvod </t>
  </si>
  <si>
    <t>2.</t>
  </si>
  <si>
    <t>Dobava i ugradnja svjetiljke prema specifikaciji EL001a</t>
  </si>
  <si>
    <t>44w/ 3000K / 1745lm/ CRI &gt;90</t>
  </si>
  <si>
    <t>Dimenzija  160 X 320 x 30 mm</t>
  </si>
  <si>
    <t>Svjetiljka kao VIABIZZUNO QUASI MAXI Vb5.154.61.30</t>
  </si>
  <si>
    <t>3.</t>
  </si>
  <si>
    <t>Dobava i ugradnja svjetiljke prema specifikaciji EL002</t>
  </si>
  <si>
    <t>Viseca svjetiljka sa staklenim sjenilom</t>
  </si>
  <si>
    <t xml:space="preserve">s led izvorom 10W /3000K / </t>
  </si>
  <si>
    <t xml:space="preserve">s ugrađenim napajanjem  i pripadajucim ovjesom </t>
  </si>
  <si>
    <t>izvedba u  boji  " argento hacca"</t>
  </si>
  <si>
    <t>Svjetiljka kao VIABIZZUNO N55 SOSPENSIONE</t>
  </si>
  <si>
    <t>Vb8.580.01</t>
  </si>
  <si>
    <t>Vb9.580.150.30</t>
  </si>
  <si>
    <t>Vb9.580.17.T</t>
  </si>
  <si>
    <t>4.</t>
  </si>
  <si>
    <t>Dobava i ugradnja svjetiljke prema specifikaciji EL003</t>
  </si>
  <si>
    <t xml:space="preserve">Zidna nadgradna svjetiljka s 3 zakretna spotlighta </t>
  </si>
  <si>
    <t xml:space="preserve">s LED RETROFIT AR111 8 - 12W/2700K </t>
  </si>
  <si>
    <t xml:space="preserve">s ugrađenim napajanjem </t>
  </si>
  <si>
    <t xml:space="preserve">Izvedba u bijeloj boji.  </t>
  </si>
  <si>
    <t>Svjetiljka kao VIABIZZUNO CORNICE  F6.112.21</t>
  </si>
  <si>
    <t>5.</t>
  </si>
  <si>
    <t>Dobava i ugradnja svjetiljke prema specifikaciji EL004</t>
  </si>
  <si>
    <t xml:space="preserve">Kutna nadgradna linearna LED armatura  </t>
  </si>
  <si>
    <t xml:space="preserve">s LED izvorom 9w/m  2700K </t>
  </si>
  <si>
    <t xml:space="preserve">s pripadajucim odvojenim  napajanjem </t>
  </si>
  <si>
    <t xml:space="preserve">Svjetiljka kao PRGGIN corner </t>
  </si>
  <si>
    <t>6.</t>
  </si>
  <si>
    <t>Dobava i ugradnja svjetiljke prema specifikaciji EL005</t>
  </si>
  <si>
    <t xml:space="preserve">Zidna nadgradna LED linear armatura </t>
  </si>
  <si>
    <t xml:space="preserve">s LED izvorom 14w/m -/3000K </t>
  </si>
  <si>
    <t>Izvedba u bijeloj boji.  / po odabiru. gl. projektanta /</t>
  </si>
  <si>
    <t>Duljina 5000mm , s pripadajucim montaznim priborom,</t>
  </si>
  <si>
    <t xml:space="preserve">Svjetiljka kao PRGIN CORNER LED </t>
  </si>
  <si>
    <t>7.</t>
  </si>
  <si>
    <t>8.</t>
  </si>
  <si>
    <t>Dobava i ugradnja svjetiljke prema specifikaciji EL012</t>
  </si>
  <si>
    <t>8w/ 3000K /352 m/ CRI &gt;90</t>
  </si>
  <si>
    <t xml:space="preserve">s ugrađenim  napajanjem </t>
  </si>
  <si>
    <t xml:space="preserve">Izvedba u bijeloj boji, IP44 </t>
  </si>
  <si>
    <t>Svjetiljka kao LP F+P WALL</t>
  </si>
  <si>
    <t>9.</t>
  </si>
  <si>
    <t>Dobava i ugradnja svjetiljke prema specifikaciji EL013</t>
  </si>
  <si>
    <t xml:space="preserve">Nosiva el. micro tracnica 24W s pripadajucim napajanjem  </t>
  </si>
  <si>
    <t>i priborom za montazu</t>
  </si>
  <si>
    <t>Tracni sustav kao VIABIZZUNO MICRO TRACCIA</t>
  </si>
  <si>
    <t>Vb6.619.16</t>
  </si>
  <si>
    <t>Vb6.619.11</t>
  </si>
  <si>
    <t>Vb6.619.12</t>
  </si>
  <si>
    <t>Vb6.619.13</t>
  </si>
  <si>
    <t>napajanje 24V</t>
  </si>
  <si>
    <t>10.</t>
  </si>
  <si>
    <t>Dobava i ugradnja svjetiljke prema specifikaciji EL014</t>
  </si>
  <si>
    <t xml:space="preserve">Tracna " spotlight"    svjetiljka  </t>
  </si>
  <si>
    <t>s LED izvorom 6w/24  - 422lm /3000K /Ra 98 / 20°/41°</t>
  </si>
  <si>
    <t xml:space="preserve">Izvedba u bijeloj boji.   </t>
  </si>
  <si>
    <t xml:space="preserve">Svjetiljka kao VIABIZZUNO TRENTATO   Vb6.619.37.30 </t>
  </si>
  <si>
    <t>Svjetiljka kao VIABIZZUNO TRENTATO   Vb6.619.41.30</t>
  </si>
  <si>
    <t>11.</t>
  </si>
  <si>
    <t>Dobava i ugradnja svjetiljke prema specifikaciji EL015</t>
  </si>
  <si>
    <t xml:space="preserve">Stropna nadgradna " spotlight"   svjetiljka  </t>
  </si>
  <si>
    <t xml:space="preserve">s LED izvorom 10w/230V, i ugrađenim napajanjem </t>
  </si>
  <si>
    <t xml:space="preserve">Izvedba u silver j boji.   </t>
  </si>
  <si>
    <t xml:space="preserve">Svjetiljka kao FL POLO </t>
  </si>
  <si>
    <t>12.</t>
  </si>
  <si>
    <t>Dobava i ugradnja svjetiljke prema specifikaciji EL016</t>
  </si>
  <si>
    <t xml:space="preserve">Stropna  nadgradna "wallwasher"  svjetiljka s LED izvorom </t>
  </si>
  <si>
    <t>24w/ 3000K / 2520lm/ CRI &gt;90</t>
  </si>
  <si>
    <t xml:space="preserve">s ugrađenim dimmabilnim napajanjem </t>
  </si>
  <si>
    <t>i regulatorom intenziteta.</t>
  </si>
  <si>
    <t xml:space="preserve">Izvedba u bijeloj boji s pripadajucim napajanem </t>
  </si>
  <si>
    <t>Svjetiljka kao ERCO PANTRAC  77768.000</t>
  </si>
  <si>
    <t xml:space="preserve"> ERCO SINGLET   79039.000</t>
  </si>
  <si>
    <t>13.</t>
  </si>
  <si>
    <t>Dobava i ugradnja svjetiljke prema specifikaciji EL017</t>
  </si>
  <si>
    <t>Viseca prsten svjetiljka sa 8 ECO MINI SPOT  reflektora</t>
  </si>
  <si>
    <t>12w/ 3000K / CRI &gt;90 / 350mA</t>
  </si>
  <si>
    <t>Svjetiljka promjera 2000mm , izvedba u crnoj boji s</t>
  </si>
  <si>
    <t>pripadajucim napajanjima i ovjesnim priborom.</t>
  </si>
  <si>
    <t>Svjetilkja kao VIABIZZUNO 094 AERO</t>
  </si>
  <si>
    <t xml:space="preserve">F6.097.22N </t>
  </si>
  <si>
    <t>F9.097.50</t>
  </si>
  <si>
    <t>F9.097.40</t>
  </si>
  <si>
    <t>F9.070.45</t>
  </si>
  <si>
    <t>Vb6.579.31.30</t>
  </si>
  <si>
    <t>Vb6.579.32.30</t>
  </si>
  <si>
    <t>14.</t>
  </si>
  <si>
    <t>Dobava i ugradnja svjetiljke prema specifikaciji EL018</t>
  </si>
  <si>
    <t>15.</t>
  </si>
  <si>
    <t>Dobava i ugradnja svjetiljke prema specifikaciji EL019</t>
  </si>
  <si>
    <t xml:space="preserve">Zidna nadgradna protupanicna svjetiljka s LED izvorom </t>
  </si>
  <si>
    <t>2W / 6500K s pripadajucim napajnjem i baterijom autonomije</t>
  </si>
  <si>
    <t>3 sata , i pripadajucim piktogramom</t>
  </si>
  <si>
    <t xml:space="preserve">Svjetiljka kao VIABIZZUNO TRANSPARENZE  </t>
  </si>
  <si>
    <t>F6.168.62</t>
  </si>
  <si>
    <t>F9.168.77R</t>
  </si>
  <si>
    <t>NOTE: oznake uskladiti s pp eleboratom</t>
  </si>
  <si>
    <t>16.</t>
  </si>
  <si>
    <t>Dobava i ugradnja svjetiljke prema specifikaciji EL020</t>
  </si>
  <si>
    <t xml:space="preserve">Zidna nadgradna spot svjetiljka s LED izvorom </t>
  </si>
  <si>
    <t xml:space="preserve">4W / 3000K/ 6° s ugrađenim napajnjem </t>
  </si>
  <si>
    <t xml:space="preserve">Izvedba IP65 / GRAFIT </t>
  </si>
  <si>
    <t xml:space="preserve">Svjetiljka kao ERCO BEAMER </t>
  </si>
  <si>
    <t>17.</t>
  </si>
  <si>
    <t>Dobava i ugradnja svjetiljke prema specifikaciji ELY</t>
  </si>
  <si>
    <t xml:space="preserve">Podna ugradna wallwasher  svjetiljka s LED izvorom </t>
  </si>
  <si>
    <t xml:space="preserve">8W / 3000K/   s pripadajucim odvojenim napajnjem </t>
  </si>
  <si>
    <t xml:space="preserve">te instalacijskim spremnikom </t>
  </si>
  <si>
    <t>Izvedba IP67</t>
  </si>
  <si>
    <t>Svjetiljka kao FILIXRDW100 WW</t>
  </si>
  <si>
    <t>18.</t>
  </si>
  <si>
    <t>Dobava i ugradnja svjetiljke prema specifikaciji ELY1</t>
  </si>
  <si>
    <t xml:space="preserve">Podna ugradna spotlight  svjetiljka s LED izvorom </t>
  </si>
  <si>
    <t>Svjetiljka kao FILIX RDW100 SP</t>
  </si>
  <si>
    <t>19.</t>
  </si>
  <si>
    <t>Dobava i ugradnja svjetiljke prema specifikaciji ELY2</t>
  </si>
  <si>
    <t xml:space="preserve">Samostomjeca  nadgradna " spotlight"   svjetiljka  </t>
  </si>
  <si>
    <t xml:space="preserve">s LED izvorom 3w/230V, i ugrađenim napajanjem </t>
  </si>
  <si>
    <t>Izvedba u crnoj boji.    IP65</t>
  </si>
  <si>
    <t xml:space="preserve">s pripadajucim ubodnim sidristem i nosecem dodatne lece </t>
  </si>
  <si>
    <t xml:space="preserve">Svjetiljka kao FL micro POLO </t>
  </si>
  <si>
    <t xml:space="preserve">Razvodna kutija  IP68 BEGA 70730
</t>
  </si>
  <si>
    <t>20.</t>
  </si>
  <si>
    <t xml:space="preserve">Dobava i polaganje </t>
  </si>
  <si>
    <t>21.</t>
  </si>
  <si>
    <t xml:space="preserve">Dobava i polaganje kabela NYM 5 x 1 ,5mm2  za napajanje </t>
  </si>
  <si>
    <t xml:space="preserve">rasvjete </t>
  </si>
  <si>
    <t>m</t>
  </si>
  <si>
    <t>22.</t>
  </si>
  <si>
    <t xml:space="preserve">Dobava i polaganje instalacijske cijevi   </t>
  </si>
  <si>
    <t>23.</t>
  </si>
  <si>
    <t xml:space="preserve">Dobava i polaganje instalacijske samogasive cijevi tip CSP 20 </t>
  </si>
  <si>
    <t>24.</t>
  </si>
  <si>
    <t xml:space="preserve">Dobava i polaganje negorivog kabela  NHXH 3 x 1 ,5mm2  za napajanje </t>
  </si>
  <si>
    <t xml:space="preserve">napajanje rasvjete </t>
  </si>
  <si>
    <t>25.</t>
  </si>
  <si>
    <t>Dobava i ugradnja modulnog prekidaca 1/2</t>
  </si>
  <si>
    <t xml:space="preserve">s dekorativnom maskom  - bijela </t>
  </si>
  <si>
    <t xml:space="preserve">Proizvod kao TEM CATEZ SOFT OS BASIC </t>
  </si>
  <si>
    <t xml:space="preserve">kom </t>
  </si>
  <si>
    <t>UKUPNO RASVJETA MUZEJ</t>
  </si>
  <si>
    <t>SVEUKUPNO RASVJETA MUZEJ</t>
  </si>
  <si>
    <t>RASVJETA VINOTEKA</t>
  </si>
  <si>
    <t>Dobava i ugradnja svjetiljke prema specifikaciji EL006</t>
  </si>
  <si>
    <t>Linearna LED armatura 14w/ 2700K / 12V/ IP 65</t>
  </si>
  <si>
    <t xml:space="preserve">s pripadajucim odvojenim napajanjem </t>
  </si>
  <si>
    <t>Armatura s AL profilom i mat difuzorom , l= 5000mm</t>
  </si>
  <si>
    <t xml:space="preserve">Svjetiljka kao PRGIN MIDI LED </t>
  </si>
  <si>
    <t>Dobava i ugradnja svjetiljke prema specifikaciji EL00X</t>
  </si>
  <si>
    <t>Nadgradan strujna istalacija na ovjesu.</t>
  </si>
  <si>
    <t>Izvedba u obradi " aged brass"</t>
  </si>
  <si>
    <t>Instalacija s pripadajucim razvodnim elementima.</t>
  </si>
  <si>
    <t>l= 14000 + 2000mm +  2000mm</t>
  </si>
  <si>
    <t>LIN 2 / 2000mm</t>
  </si>
  <si>
    <t>CIL 16</t>
  </si>
  <si>
    <t>SPR 3</t>
  </si>
  <si>
    <t xml:space="preserve">SC SUPPORTO </t>
  </si>
  <si>
    <t>SPR 180</t>
  </si>
  <si>
    <t>CUR 2</t>
  </si>
  <si>
    <t>VOL 2</t>
  </si>
  <si>
    <t>TAP 16</t>
  </si>
  <si>
    <t>Dobava i ugradnja svjetiljke prema specifikaciji EL007</t>
  </si>
  <si>
    <t xml:space="preserve">Zidna nadgradna svjetiljka </t>
  </si>
  <si>
    <t>s fluokompaktnim  izvorom 26W/2700K/ E27</t>
  </si>
  <si>
    <t xml:space="preserve">Svjetiljka u izvedbi IP54, obrada patinirani bakar </t>
  </si>
  <si>
    <t>Svjetiljka kao ALDO BERNARDI HANNY</t>
  </si>
  <si>
    <t>Dobava i ugradnja svjetiljke prema specifikaciji EL008</t>
  </si>
  <si>
    <t>Linearan LED armatura 9w/ 2700K / 12V</t>
  </si>
  <si>
    <t>Armatura s AL profilom i mat difuzorom , l= 700mm</t>
  </si>
  <si>
    <t xml:space="preserve">Svjetiljka kao PRGGIN MICRO LED </t>
  </si>
  <si>
    <t>Dobava i ugradnja svjetiljke prema specifikaciji EL009</t>
  </si>
  <si>
    <t>Spotlight svjetiljka u obradi " aged brass"</t>
  </si>
  <si>
    <t>s retrofit LED PAR  izvorom 1  X 8W/2700K/ E27</t>
  </si>
  <si>
    <t>Svjetiljka kao ALDO BERNARDI LINEA CIVETA  11.422</t>
  </si>
  <si>
    <t>Dobava i ugradnja svjetiljke prema specifikaciji EL010</t>
  </si>
  <si>
    <t>s retrofit LED PAR  izvorom 2  X 8W/2700K/ E27</t>
  </si>
  <si>
    <t>Svjetiljka kao ALDO BERNARDI LINEA CIVETA  11.416</t>
  </si>
  <si>
    <t>UKUPNO RASVJETA VINOTEKA I SUVENIRNICA</t>
  </si>
  <si>
    <t>SVEUKUPNO RASVJETA</t>
  </si>
  <si>
    <t>A.</t>
  </si>
  <si>
    <t>B.</t>
  </si>
  <si>
    <t>SVEUKUPNO VINOTEKA I SUVENIRNICA</t>
  </si>
  <si>
    <t>D.</t>
  </si>
  <si>
    <t>MUZEJ</t>
  </si>
  <si>
    <t>C.</t>
  </si>
  <si>
    <t>RASVJETA MUZEJ</t>
  </si>
  <si>
    <t>RASVJETA VINOTEKA I SUVENIRNICA</t>
  </si>
  <si>
    <t>REKAPITULACIJA MUZEJ</t>
  </si>
  <si>
    <t>UKUPNO MUZEJ</t>
  </si>
  <si>
    <t>Mjesto i datum:</t>
  </si>
  <si>
    <t>Ovjera:</t>
  </si>
  <si>
    <t>Demontaža spuštenog stropa od gipskartonskih ploča na metalnoj potkonstrukciji u hodniku u dijelu ispod terase.</t>
  </si>
  <si>
    <t>Izrada spuštenog gipskartonskog stropa s metalnom potkonstrukcijom od zelenih (impregniranih) ploča u prostoru oratorij. U cijenu uključeno akriliranje spojeva sa zidovima, postava sloja mineralne vune debljine 10,0 cm te PE foije Visine vješanja 30 cm. Stavka uključuje kompletan materijal, potkonstrukciju, ovjes, pričvrsna sredstva i sav potreban rad i opremu potrebnu za ugradnju. Sve kompletno obračun po m2 postavljenog spuštenog stropa.</t>
  </si>
  <si>
    <t xml:space="preserve">razbijanje - rezanje asfalta i opločenja te dovođenje u prvobitno stanje nakon ugradnje instalacija. Stavka uključuje ponovno izvođenje kompletnih slojeva kolničke konstrukcije te izvođenje završnog novog sloja asfalta i vraćanje postojećih opločnjaka. </t>
  </si>
  <si>
    <t>Izrada zidne obloge od impregniranih (zelenih) dvostrukih gipskartonskih ploča s metalnom potkonstrukcijom na vanjskom zidu od opeke i ispred prozora. U cijenu uključeno akriliranje, postava mineralne vune debljine 5,0 cm te PE folije te kompletan materijal, rad i opremu potrebnu za ugradnju. Obračun po m2 kompletno izvedene zidne obloge.</t>
  </si>
  <si>
    <t>Izrada i postava metalnih ventilacionih rešetki na podrumskih prozorima sa zaštitnom mrežicom protiv insekata veličine 80/60 cm. Sve zaštićeno antikorozivnim premazom bojeno i završno lakirano.</t>
  </si>
  <si>
    <t>Dobava i postava novog parketa 1. klase veličine 90/1200 mm slagano prema uzorku brodskog poda, punoplošno ljepljeno, brušeno i završno lakirano. U cijenu uključeno sve radnje na pripremi površine, izravnanje, čišćženje, otprašivanje.</t>
  </si>
  <si>
    <t>Bojenje metalnih dijelova vratašca raznih ormarića i sl. Stavka obuhvaća uređenje površina, čišćenje, odmašćivanje, po potrebi kitanje te bojenje i završno lakiranje primerom i poliuretanskim lakom u bijeloj mat boji, RAL po izboru projektanta uz predočenje uzorka iz ton karte odabranog proizvođača.</t>
  </si>
  <si>
    <t>Izvedba šliceva dimenzija 3x5 cm i prodora kroz zidove i stropove za ugradnju instalacija te zatvaranje šliceva i prodora nakon izvedenih instalacija u zidovima i svodovima.  Stavka obuhvaća sav potreban alat, opremu i rad potrebnu za izvedbu šliceva i prodora te čišćenje i otprašivanje te zatvaranje vapnenom žbukom s dodatkom sredstva protiv stišnjavanja, zaglađivanje i završno brušenje.
Obračun po m1 zatvorenog šlica.</t>
  </si>
  <si>
    <t>Izvedba šliceva dimenzija 5x7 cm i prodora kroz zidove i stropove za ugradnju instalacija te zatvaranje šliceva i prodora nakon izvedenih instalacija u zidovima i svodovima. Stavka obuhvaća sav potreban alat, opremu i rad potrebnu za izvedbu šliceva i prodora te čišćenje i otprašivanje te zatvaranje vapnenom žbukom s dodatkom sredstva protiv stišnjavanja, zaglađivanje i završno brušenje.
Obračun po m1 zatvorenog šlica.</t>
  </si>
  <si>
    <t xml:space="preserve">Odabrani proizvod:
</t>
  </si>
  <si>
    <t>pažljivo rušenje uzdužnih zidića od pune opeke, čišćenje opeke od morta, sortiranje i spremanje za ponovnu upotrebu.</t>
  </si>
  <si>
    <t>Sanacija poda na mjestima gdje je izveden betonski pod, na mjestima gdje su ukljonjeni uzdužni zidići te na mjestima gdje je podna obloga oštećena, svi radovi se izvode na način da se ne oštećuju dijelovi poda koji se ne uređuju.</t>
  </si>
  <si>
    <t>dobava i postava geotekstila 200 gr/m2</t>
  </si>
  <si>
    <t>Izrada novog drvenog dvokrakog stubišta za pristup iz refektorija u podrum prema uzoru na postojeće. Stavka obuhvaća demontažu postojećeg stubišta s rukohvatom, izrada novog stubišta od jelovine I klase te montaža. Tetive presjeka 25,0/8,0 cm s utorima za gazišta 3,5/3,0 cm, gazišta 25/3,0 cm, stup ograde 6,0/8,0 cm, rukohvat 6,0/6,0 cm, podest od dasaka debljine 3,0 cm na gredama 12/14 cm.
Visina penjanja 310 cm, ukupna širina stuba 80 cm. Sva građa blanjana i zaštićena bezbojnim lazurnim premazom. Sve izvedeno prema detaljnom nacrtu.</t>
  </si>
  <si>
    <t>Rad predviđa:
- uređenje dovratnika,
- skidanje okova i zapunjavanje rupa,
- postava okvira od inox profila koji se sastoji od 2 dijela - prema hodniku Z profil 50+20+30/2,5 mm te prema biblioteci plocni lim 80/2,5 spojen s vanjskim okvirom inox vijscima s upuštenom glavom te sve spojeno na drveni postojeći okvir,
- postava gumene trake na dnu stijene u debljini ostakljenja,
- postova unutarnje dvene maske od masivnog drva presjeka 2,5/8,0 cm bajcano u tonu prema postojećoj stolariji te završno lakirano bezbojnim lakom.</t>
  </si>
  <si>
    <t>Nanošenje morta za poboljšanje prionjivosti:
Nanošenje bescementnog morta sa vezivom od prirodnog hidrauličkog vapna i eco poculana MAPE-ANTIQUE RINZAFFO ili jednakovrijedno u debljini od minimalno 5 mm. Potrebno je prekriti cijelu površinu zida do visine od minimalno 0,5 m iznad razine pojave kapilarnog uzdizanja vlage. 
Kriterij za ocjenu jednakovrijednosti:
-poroznost 4-8%
-otpornost na vodenu paru (μ): &lt;30
-tlačna čvrstoća: &gt; 7 N/mm
Obračun po m2 površine zida.</t>
  </si>
  <si>
    <t>Izrada višedjelne metalne ostakljene konstrukcije za zatvaranje negrijanog prostora terase s 2 klizna krila. Izvodi se od čeličnih profila ostakljeno lameliranim staklom. Na mjestima gdje su klizna krila izvodi se ograda od metalnih profila Na spoju sa zidovima izvodi se opšav od pocinčanog lima. Sve izvedeno prema detaljnom nacrrtu kompletno zaštićeno antikorozivnim premazom, bojeno i završno lakirano.
Veličina 820/265+820/250+225/100 cm (Stavka 6)</t>
  </si>
  <si>
    <t>Dobava i postava folije za smanjenje UV zračenja providnost &gt;90% bez promjene boje svijetlosti i bez refleksije. Stavka obuhvaća pripremu površina, čišćenje, odmašćivanje te postavu folije. (Stavka 1)</t>
  </si>
  <si>
    <t>Izrada i postava jednodjelne fiksne metalne stijene s polukružnim nadvojem (lukom) ostakljeno izolacionim lameliranim staklom s pojačanom UV zaštitom te prozirnošću &gt;90%.
Veličina 200/282 cm. (Stavka 3)</t>
  </si>
  <si>
    <t>Dobava i postava folije za smanjenje UV zračenja providnost &gt;90% bez promjene boje svijetlosti i bez refleksije. Stavka obuhvaća pripremu površina, čišćenje, odmašćivanje te postavu folije. (Stavke 8,9,10)</t>
  </si>
  <si>
    <t>Demontaža rešetkastih vrata ua ulazu u prostor kapele Kristova groba veličine 150/260 cm. (Stavka 2)</t>
  </si>
  <si>
    <t>Izrada i postava punih jednokrilnih bravarskih vrata s limenom obostranom ispunom izolirano mineralnom vunom. Okov klasični za jednoklina vrata, brava s cilindrom i 5 kljčeva, hidraulični povratnik, zaustavnik za krilo u otvorenom položaju. Sve antikorozivno zaštičeno bojeno i završno lakirano.</t>
  </si>
  <si>
    <t>veličina 120/220 cm (Stavka 4)</t>
  </si>
  <si>
    <t>veličina 100/220 cm (Stavka 5)</t>
  </si>
  <si>
    <t>Rekonstrukcija stubišta riznice. Stavka obuhvaća demontaža dijela stubišta te izrada čelične potkonstrukcije s drvenim gazištima radi promjene geometrije stubišta u dijelu stuba prema sadašnjoj terasi. Sve kompletno prema detaljnom nacrtu. (Stavka 11)</t>
  </si>
  <si>
    <t>Nanošenje isušujuće žbuke;
Nanošenje bescementne isušujuće žbuke na bazi prirodnog hidrauličnog vapna i eco poculana kao MAPE-ANTIQUE MC ili jednakovrijedne na prethodno pripremljenu površinu sa mortom za poboljšanje prionjivosti. Isušujuća žbuka kao MAPE-ANTIQUE MC ili jednakovrijedna nanosi se ručno u debljini od minimalno 20 mm.
Kriterij za ocjenu jednakovrijednosti:
-Alkalne tvari topive u vodi:&lt; 0,1%
-Poroznost (%):20 – 24
-Difuzija vodenog pritiska (μ):10-15
Nakon nanošenja izvesti izravnavanje bez zaglađivanja kako ne bi došlo do uništavanja makorporozne strukture. Obračun po m2 površine zida.</t>
  </si>
  <si>
    <t>Bojenje zidova, stavka obuhvaća:
- pripremu zidne površine nanošenjem temeljnog premaza na bazi kalij vodenog stakla kao SILEXCOLOR PRIMER ili jednakovrijednog po cijeloj površini zida radi izjednačavanja upojnosti podloge. Nanošenje valjkom ili četkom.
- bojanje zidova paropropusnom bojom na silikatnoj osnovi kao SILEXCOLOR BOJOM ili jednakovrijednom u dva sloja. 
Kriterij za ocjenu jednakovrijednosti:
-otpornost na vodenu paru (μ): 600
-Transmisija vode:0,06
Boja bijela mat, RAL 9010. Nanošenje valjkom. Obračun po m2 površine zida</t>
  </si>
  <si>
    <t>Bojenje zidova, stavka obuhvaća:
- pripremu zidne površine nanošenjem temeljnog premaza na bazi kalij vodenog stakla kao SILEXCOLOR PRIMER ili jednakovrijednog po cijeloj površini zida radi izjednačavanja upojnosti podloge. Nanošenje valjkom ili četkom.
- bojanje zidova paropropusnom bojom na silikatnoj osnovi kao SILEXCOLOR BOJOM ili jednakovrijednom u dva sloja. 
Kriterij za ocjenu jednakovrijednosti:
-otpornost na vodenu paru (μ): 600
-Transmisija vode:0,06
Boja bijela mat, RAL po izboru projektanta uz predočenje uzorka iz ton karte odabranog proizvođača. Nanošenje valjkom. Obračun po m2 površine zida</t>
  </si>
  <si>
    <t>Demontaža postojećih radijatora, prerada instalacija te montaža novih niskih radijatora kao VAIRAD 21K/22K/33K ili jednakovrijednih, od hladno valjanog čeličnog lima debljine 1,2mm s antikorozivnom zaštitom, visine max 300 mm dužine 80-160 cm, sa svim potrebnim spajanjima i ventilima.</t>
  </si>
  <si>
    <t>montaža radijatora 600X600x105 snage 1044W u prostorijama kule.</t>
  </si>
  <si>
    <t>montaža radijatora 300x1000x160 snage 1916W u 3 sobe riznice.</t>
  </si>
  <si>
    <t>montaža radijatora 300X1600x160 snage 3066W u oratoriju.</t>
  </si>
  <si>
    <t>izrada podne obloge od pune opeke istovjetne izvornoj opeci slagano sjekomice i fugiranje  bescementnom isušujućom žbukom na bazi prirodnog hidrauličnog vapna i eco poculana kao MAPE-ANTIQUE MC ili jednakovrijednom na prethodno pripremljneu površinu koja se ne trusi. Isušujuća žbuka nanosi se ručno.
Kriterij za ocjenu jednakovrijednosti:
-Alkalne tvari topive u vodi:&lt; 0,1%
-Poroznost (%):20 – 24
-Difuzija vodenog pritiska (μ):10-15.
Sve izvedeno istovjetno izvornom izgledu fuga.</t>
  </si>
  <si>
    <t>fugiranje bescementnom isušujućom žbukom na bazi prirodnog hidrauličnog vapna i eco poculana kao MAPE-ANTIQUE MC ili jednakovrijednom na prethodno pripremljneu površinu koja se ne trusi. Isušujuća žbuka nanosi se ručno .
Kriterij za ocjenu jednakovrijednosti:
-Alkalne tvari topive u vodi:&lt; 0,1%
-Poroznost (%):20 – 24
-Difuzija vodenog pritiska (μ):10-15.
Sve izvedeno istovjetno izvornom izgledu fuga.</t>
  </si>
  <si>
    <t>Sancija svoda i zidova od opeke. Rad sadrži čišćenje oštećenih fuga i fugiranje nanošenjem bescementne isušujuće žbuke na bazi prirodnog hidrauličnog vapna i eco poculana kao MAPE-ANTIQUE MC ili jednakovrijedne na prethodno pripremljneu površinu koja se ne trusi. Isušujuća žbuka nanosi se ručno.
Kriterij za ocjenu jednakovrijednosti:
-Alkalne tvari topive u vodi:&lt; 0,1%
-Poroznost (%):20 – 24
-Difuzija vodenog pritiska (μ):10-15.
Sve izvedeno istovjetno izvornom izgledu fuga.</t>
  </si>
  <si>
    <t>Betoniranje temelja za vanjske elemente betonom C25/30 s dodatkom sredstva za vodonepropusnost. U cijenu uključeno sva potrebna oplata i armatura.</t>
  </si>
  <si>
    <t>Jedinica</t>
  </si>
  <si>
    <t>Količina</t>
  </si>
  <si>
    <t>Iznos po jedinici</t>
  </si>
  <si>
    <t>Ukupno</t>
  </si>
  <si>
    <t>Napomena (jednakovrijedni proizvod i specifikacije)</t>
  </si>
  <si>
    <t>Napomena (jednakovrijedan proizvod, marka i specifikacija)</t>
  </si>
  <si>
    <t>Napomena (jednakovrijedan proizvod (marka, specifikacija)</t>
  </si>
  <si>
    <t>Napomena (jednakovrijedan proizvod; marka i specifikacije)</t>
  </si>
  <si>
    <t xml:space="preserve">SVEUKUPNO </t>
  </si>
</sst>
</file>

<file path=xl/styles.xml><?xml version="1.0" encoding="utf-8"?>
<styleSheet xmlns="http://schemas.openxmlformats.org/spreadsheetml/2006/main">
  <numFmts count="3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_ ;[Red]\-#,##0.00\ "/>
    <numFmt numFmtId="165" formatCode="#,##0.0_ ;[Red]\-#,##0.0\ "/>
    <numFmt numFmtId="166" formatCode="#,##0_ ;[Red]\-#,##0\ "/>
    <numFmt numFmtId="167" formatCode="#,##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quot;kn&quot;\ #,##0;\-&quot;kn&quot;\ #,##0"/>
    <numFmt numFmtId="177" formatCode="&quot;kn&quot;\ #,##0;[Red]\-&quot;kn&quot;\ #,##0"/>
    <numFmt numFmtId="178" formatCode="&quot;kn&quot;\ #,##0.00;\-&quot;kn&quot;\ #,##0.00"/>
    <numFmt numFmtId="179" formatCode="&quot;kn&quot;\ #,##0.00;[Red]\-&quot;kn&quot;\ #,##0.00"/>
    <numFmt numFmtId="180" formatCode="_-&quot;kn&quot;\ * #,##0_-;\-&quot;kn&quot;\ * #,##0_-;_-&quot;kn&quot;\ * &quot;-&quot;_-;_-@_-"/>
    <numFmt numFmtId="181" formatCode="_-&quot;kn&quot;\ * #,##0.00_-;\-&quot;kn&quot;\ * #,##0.00_-;_-&quot;kn&quot;\ *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0"/>
  </numFmts>
  <fonts count="45">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0"/>
      <name val="Arial CE"/>
      <family val="2"/>
    </font>
    <font>
      <sz val="10"/>
      <color indexed="8"/>
      <name val="Arial"/>
      <family val="2"/>
    </font>
    <font>
      <b/>
      <sz val="10"/>
      <color indexed="10"/>
      <name val="Arial"/>
      <family val="2"/>
    </font>
    <font>
      <b/>
      <sz val="10"/>
      <color indexed="8"/>
      <name val="Arial"/>
      <family val="2"/>
    </font>
    <font>
      <sz val="10"/>
      <color indexed="12"/>
      <name val="Arial CE"/>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u val="single"/>
      <sz val="10"/>
      <color indexed="8"/>
      <name val="Arial"/>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04997999966144562"/>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dotted"/>
    </border>
    <border>
      <left>
        <color indexed="63"/>
      </left>
      <right>
        <color indexed="63"/>
      </right>
      <top style="medium"/>
      <bottom>
        <color indexed="63"/>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9"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0" fillId="19" borderId="1" applyNumberFormat="0" applyFont="0" applyAlignment="0" applyProtection="0"/>
    <xf numFmtId="189" fontId="0" fillId="0" borderId="0" applyFont="0" applyFill="0" applyBorder="0" applyAlignment="0" applyProtection="0"/>
    <xf numFmtId="0" fontId="30" fillId="20" borderId="0" applyNumberFormat="0" applyBorder="0" applyAlignment="0" applyProtection="0"/>
    <xf numFmtId="0" fontId="3" fillId="0" borderId="0" applyNumberFormat="0" applyFill="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1" fillId="27" borderId="2" applyNumberFormat="0" applyAlignment="0" applyProtection="0"/>
    <xf numFmtId="0" fontId="32" fillId="27" borderId="3" applyNumberFormat="0" applyAlignment="0" applyProtection="0"/>
    <xf numFmtId="0" fontId="33" fillId="28" borderId="0" applyNumberFormat="0" applyBorder="0" applyAlignment="0" applyProtection="0"/>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29" borderId="0" applyNumberFormat="0" applyBorder="0" applyAlignment="0" applyProtection="0"/>
    <xf numFmtId="0" fontId="6"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39" fillId="0" borderId="7" applyNumberFormat="0" applyFill="0" applyAlignment="0" applyProtection="0"/>
    <xf numFmtId="0" fontId="4" fillId="0" borderId="0" applyNumberFormat="0" applyFill="0" applyBorder="0" applyAlignment="0" applyProtection="0"/>
    <xf numFmtId="0" fontId="40" fillId="30" borderId="8"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8">
    <xf numFmtId="0" fontId="0" fillId="0" borderId="0" xfId="0" applyAlignment="1">
      <alignment/>
    </xf>
    <xf numFmtId="0" fontId="0" fillId="0" borderId="0" xfId="0" applyNumberFormat="1" applyFont="1" applyFill="1" applyBorder="1" applyAlignment="1" applyProtection="1">
      <alignment vertical="top"/>
      <protection/>
    </xf>
    <xf numFmtId="0" fontId="0" fillId="0" borderId="0" xfId="0" applyFont="1" applyFill="1" applyAlignment="1">
      <alignment horizontal="right" vertical="top"/>
    </xf>
    <xf numFmtId="0" fontId="0" fillId="0" borderId="0" xfId="0" applyFont="1" applyFill="1" applyAlignment="1">
      <alignment horizontal="left" vertical="top"/>
    </xf>
    <xf numFmtId="0" fontId="0" fillId="0" borderId="0" xfId="0" applyFont="1" applyFill="1" applyAlignment="1">
      <alignment vertical="top"/>
    </xf>
    <xf numFmtId="0" fontId="0" fillId="0" borderId="0" xfId="0" applyFont="1" applyFill="1" applyAlignment="1">
      <alignment vertical="top" wrapText="1"/>
    </xf>
    <xf numFmtId="0" fontId="0" fillId="0" borderId="0" xfId="0" applyFont="1" applyFill="1" applyAlignment="1">
      <alignment/>
    </xf>
    <xf numFmtId="4" fontId="0" fillId="0" borderId="0" xfId="0" applyNumberFormat="1" applyFont="1" applyFill="1" applyAlignment="1">
      <alignment/>
    </xf>
    <xf numFmtId="0" fontId="2" fillId="0" borderId="10" xfId="0" applyFont="1" applyFill="1" applyBorder="1" applyAlignment="1">
      <alignment horizontal="right" vertical="top"/>
    </xf>
    <xf numFmtId="0" fontId="2" fillId="0" borderId="11" xfId="0" applyFont="1" applyFill="1" applyBorder="1" applyAlignment="1">
      <alignment horizontal="left" vertical="top"/>
    </xf>
    <xf numFmtId="0" fontId="2" fillId="0" borderId="11" xfId="0" applyFont="1" applyFill="1" applyBorder="1" applyAlignment="1">
      <alignment vertical="top"/>
    </xf>
    <xf numFmtId="0" fontId="2" fillId="0" borderId="11" xfId="0" applyFont="1" applyFill="1" applyBorder="1" applyAlignment="1">
      <alignment/>
    </xf>
    <xf numFmtId="164" fontId="2" fillId="0" borderId="11" xfId="0" applyNumberFormat="1" applyFont="1" applyFill="1" applyBorder="1" applyAlignment="1">
      <alignment/>
    </xf>
    <xf numFmtId="4" fontId="2" fillId="0" borderId="11" xfId="0" applyNumberFormat="1" applyFont="1" applyFill="1" applyBorder="1" applyAlignment="1">
      <alignment/>
    </xf>
    <xf numFmtId="4" fontId="2" fillId="0" borderId="12" xfId="0" applyNumberFormat="1" applyFont="1" applyFill="1" applyBorder="1" applyAlignment="1">
      <alignment/>
    </xf>
    <xf numFmtId="0" fontId="2" fillId="0" borderId="0" xfId="0" applyFont="1" applyFill="1" applyAlignment="1">
      <alignment vertical="top"/>
    </xf>
    <xf numFmtId="164" fontId="0" fillId="0" borderId="0" xfId="0" applyNumberFormat="1" applyFont="1" applyFill="1" applyAlignment="1">
      <alignment/>
    </xf>
    <xf numFmtId="0" fontId="0" fillId="0" borderId="0" xfId="0" applyFont="1" applyFill="1" applyAlignment="1">
      <alignment/>
    </xf>
    <xf numFmtId="4" fontId="0" fillId="0" borderId="0" xfId="0" applyNumberFormat="1" applyFont="1" applyFill="1" applyAlignment="1">
      <alignment/>
    </xf>
    <xf numFmtId="0" fontId="0" fillId="0" borderId="0" xfId="0" applyFont="1" applyFill="1" applyBorder="1" applyAlignment="1">
      <alignment vertical="top" wrapText="1"/>
    </xf>
    <xf numFmtId="164" fontId="0" fillId="0" borderId="0" xfId="0" applyNumberFormat="1" applyFont="1" applyFill="1" applyAlignment="1">
      <alignment/>
    </xf>
    <xf numFmtId="0" fontId="2" fillId="0" borderId="0"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lignment/>
    </xf>
    <xf numFmtId="4" fontId="2" fillId="0" borderId="0" xfId="0" applyNumberFormat="1" applyFont="1" applyFill="1" applyBorder="1" applyAlignment="1">
      <alignment/>
    </xf>
    <xf numFmtId="0" fontId="2" fillId="0" borderId="0" xfId="0" applyFont="1" applyFill="1" applyAlignment="1">
      <alignment horizontal="right" vertical="top"/>
    </xf>
    <xf numFmtId="0" fontId="2" fillId="0" borderId="0" xfId="0" applyFont="1" applyFill="1" applyAlignment="1">
      <alignment horizontal="lef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13" xfId="0" applyFont="1" applyFill="1" applyBorder="1" applyAlignment="1">
      <alignment/>
    </xf>
    <xf numFmtId="164" fontId="2" fillId="0" borderId="13" xfId="0" applyNumberFormat="1" applyFont="1" applyFill="1" applyBorder="1" applyAlignment="1">
      <alignment/>
    </xf>
    <xf numFmtId="4" fontId="2" fillId="0" borderId="13" xfId="0" applyNumberFormat="1" applyFont="1" applyFill="1" applyBorder="1" applyAlignment="1">
      <alignment/>
    </xf>
    <xf numFmtId="0" fontId="2" fillId="0" borderId="0" xfId="0" applyFont="1" applyFill="1" applyAlignment="1">
      <alignment/>
    </xf>
    <xf numFmtId="164" fontId="2" fillId="0" borderId="0" xfId="0" applyNumberFormat="1" applyFont="1" applyFill="1" applyAlignment="1">
      <alignment/>
    </xf>
    <xf numFmtId="4" fontId="2" fillId="0" borderId="0" xfId="0" applyNumberFormat="1" applyFont="1" applyFill="1" applyAlignment="1">
      <alignment/>
    </xf>
    <xf numFmtId="0" fontId="2" fillId="0" borderId="14" xfId="0" applyFont="1" applyFill="1" applyBorder="1" applyAlignment="1">
      <alignment horizontal="right" vertical="top"/>
    </xf>
    <xf numFmtId="0" fontId="2" fillId="0" borderId="14" xfId="0" applyFont="1" applyFill="1" applyBorder="1" applyAlignment="1">
      <alignment horizontal="left" vertical="top"/>
    </xf>
    <xf numFmtId="0" fontId="2" fillId="0" borderId="14" xfId="0" applyFont="1" applyFill="1" applyBorder="1" applyAlignment="1">
      <alignment vertical="top"/>
    </xf>
    <xf numFmtId="0" fontId="2" fillId="0" borderId="14" xfId="0" applyFont="1" applyFill="1" applyBorder="1" applyAlignment="1">
      <alignment vertical="top" wrapText="1"/>
    </xf>
    <xf numFmtId="0" fontId="2" fillId="0" borderId="14" xfId="0" applyFont="1" applyFill="1" applyBorder="1" applyAlignment="1">
      <alignment/>
    </xf>
    <xf numFmtId="4" fontId="2" fillId="0" borderId="14" xfId="0" applyNumberFormat="1" applyFont="1" applyFill="1" applyBorder="1" applyAlignment="1">
      <alignment/>
    </xf>
    <xf numFmtId="0" fontId="2" fillId="0" borderId="0" xfId="0" applyFont="1" applyFill="1" applyBorder="1" applyAlignment="1">
      <alignment horizontal="right" vertical="top"/>
    </xf>
    <xf numFmtId="0" fontId="2" fillId="0" borderId="0" xfId="0" applyFont="1" applyFill="1" applyBorder="1" applyAlignment="1">
      <alignment horizontal="left" vertical="top"/>
    </xf>
    <xf numFmtId="0" fontId="0" fillId="0" borderId="0" xfId="0" applyFont="1" applyFill="1" applyBorder="1" applyAlignment="1">
      <alignment/>
    </xf>
    <xf numFmtId="4" fontId="0" fillId="0" borderId="0" xfId="0" applyNumberFormat="1" applyFont="1" applyFill="1" applyBorder="1" applyAlignment="1">
      <alignment horizontal="center"/>
    </xf>
    <xf numFmtId="0" fontId="0" fillId="0" borderId="0" xfId="0" applyFont="1" applyAlignment="1">
      <alignment horizontal="right" vertical="top"/>
    </xf>
    <xf numFmtId="0" fontId="0" fillId="0" borderId="0" xfId="0" applyFont="1" applyAlignment="1">
      <alignment horizontal="left" vertical="top"/>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xf>
    <xf numFmtId="4" fontId="0" fillId="0" borderId="0" xfId="0" applyNumberFormat="1" applyFont="1" applyAlignment="1">
      <alignment/>
    </xf>
    <xf numFmtId="0" fontId="2" fillId="0" borderId="0" xfId="0" applyFont="1" applyAlignment="1">
      <alignment vertical="top"/>
    </xf>
    <xf numFmtId="0" fontId="0" fillId="0" borderId="0" xfId="0" applyFont="1" applyAlignment="1">
      <alignment/>
    </xf>
    <xf numFmtId="164" fontId="0" fillId="0" borderId="0" xfId="0" applyNumberFormat="1" applyFont="1" applyAlignment="1">
      <alignment/>
    </xf>
    <xf numFmtId="0" fontId="0" fillId="0" borderId="0" xfId="0" applyFont="1" applyBorder="1" applyAlignment="1">
      <alignment vertical="top" wrapText="1"/>
    </xf>
    <xf numFmtId="0" fontId="2" fillId="0" borderId="0" xfId="0" applyFont="1" applyAlignment="1">
      <alignment/>
    </xf>
    <xf numFmtId="0" fontId="2" fillId="0" borderId="0" xfId="0" applyFont="1" applyBorder="1" applyAlignment="1">
      <alignment horizontal="right" vertical="top"/>
    </xf>
    <xf numFmtId="0" fontId="2" fillId="0" borderId="0" xfId="0" applyFont="1" applyBorder="1" applyAlignment="1">
      <alignment horizontal="left" vertical="top"/>
    </xf>
    <xf numFmtId="0" fontId="2" fillId="0" borderId="0" xfId="0" applyFont="1" applyBorder="1" applyAlignment="1">
      <alignment vertical="top"/>
    </xf>
    <xf numFmtId="0" fontId="2" fillId="0" borderId="0" xfId="0" applyFont="1" applyBorder="1" applyAlignment="1">
      <alignment vertical="top" wrapText="1"/>
    </xf>
    <xf numFmtId="0" fontId="2" fillId="0" borderId="0" xfId="0" applyFont="1" applyBorder="1" applyAlignment="1">
      <alignment/>
    </xf>
    <xf numFmtId="4" fontId="2" fillId="0" borderId="0" xfId="0" applyNumberFormat="1" applyFont="1" applyBorder="1" applyAlignment="1">
      <alignment/>
    </xf>
    <xf numFmtId="0" fontId="0" fillId="0" borderId="0" xfId="0" applyFont="1" applyBorder="1" applyAlignment="1">
      <alignment/>
    </xf>
    <xf numFmtId="4" fontId="0" fillId="0" borderId="0" xfId="0" applyNumberFormat="1" applyFont="1" applyBorder="1" applyAlignment="1">
      <alignment horizontal="center"/>
    </xf>
    <xf numFmtId="0" fontId="6" fillId="0" borderId="0" xfId="52" applyFont="1" applyFill="1" applyBorder="1">
      <alignment/>
      <protection/>
    </xf>
    <xf numFmtId="0" fontId="0" fillId="0" borderId="15" xfId="54" applyFont="1" applyFill="1" applyBorder="1" applyAlignment="1">
      <alignment horizontal="justify" vertical="top" wrapText="1"/>
      <protection/>
    </xf>
    <xf numFmtId="0" fontId="0" fillId="0" borderId="15" xfId="54" applyFont="1" applyFill="1" applyBorder="1" applyAlignment="1">
      <alignment horizontal="center"/>
      <protection/>
    </xf>
    <xf numFmtId="1" fontId="0" fillId="0" borderId="15" xfId="54" applyNumberFormat="1" applyFont="1" applyFill="1" applyBorder="1" applyAlignment="1">
      <alignment horizontal="center"/>
      <protection/>
    </xf>
    <xf numFmtId="1" fontId="7" fillId="0" borderId="15" xfId="54" applyNumberFormat="1" applyFont="1" applyFill="1" applyBorder="1" applyAlignment="1">
      <alignment horizontal="center"/>
      <protection/>
    </xf>
    <xf numFmtId="4" fontId="0" fillId="0" borderId="15" xfId="54" applyNumberFormat="1" applyFont="1" applyFill="1" applyBorder="1" applyAlignment="1">
      <alignment horizontal="right"/>
      <protection/>
    </xf>
    <xf numFmtId="4" fontId="0" fillId="0" borderId="16" xfId="54" applyNumberFormat="1" applyFont="1" applyFill="1" applyBorder="1" applyAlignment="1">
      <alignment horizontal="right"/>
      <protection/>
    </xf>
    <xf numFmtId="0" fontId="0" fillId="0" borderId="0" xfId="54" applyFont="1" applyFill="1" applyBorder="1" applyAlignment="1">
      <alignment horizontal="center"/>
      <protection/>
    </xf>
    <xf numFmtId="0" fontId="0" fillId="0" borderId="15" xfId="53" applyFont="1" applyFill="1" applyBorder="1" applyAlignment="1">
      <alignment horizontal="justify" vertical="top" wrapText="1"/>
      <protection/>
    </xf>
    <xf numFmtId="0" fontId="0" fillId="0" borderId="15" xfId="53" applyFont="1" applyFill="1" applyBorder="1" applyAlignment="1">
      <alignment horizontal="center"/>
      <protection/>
    </xf>
    <xf numFmtId="1" fontId="0" fillId="0" borderId="15" xfId="53" applyNumberFormat="1" applyFont="1" applyFill="1" applyBorder="1" applyAlignment="1">
      <alignment horizontal="center"/>
      <protection/>
    </xf>
    <xf numFmtId="1" fontId="7" fillId="0" borderId="15" xfId="53" applyNumberFormat="1" applyFont="1" applyFill="1" applyBorder="1" applyAlignment="1">
      <alignment horizontal="center"/>
      <protection/>
    </xf>
    <xf numFmtId="4" fontId="0" fillId="0" borderId="15" xfId="34" applyNumberFormat="1" applyFont="1" applyFill="1" applyBorder="1" applyAlignment="1">
      <alignment horizontal="right"/>
    </xf>
    <xf numFmtId="4" fontId="0" fillId="0" borderId="16" xfId="53" applyNumberFormat="1" applyFont="1" applyFill="1" applyBorder="1" applyAlignment="1">
      <alignment horizontal="right"/>
      <protection/>
    </xf>
    <xf numFmtId="4" fontId="2" fillId="0" borderId="16" xfId="53" applyNumberFormat="1" applyFont="1" applyFill="1" applyBorder="1" applyAlignment="1">
      <alignment horizontal="right"/>
      <protection/>
    </xf>
    <xf numFmtId="2" fontId="6" fillId="0" borderId="0" xfId="52" applyNumberFormat="1" applyFont="1" applyFill="1" applyBorder="1">
      <alignment/>
      <protection/>
    </xf>
    <xf numFmtId="0" fontId="0" fillId="0" borderId="0" xfId="0" applyFill="1" applyBorder="1" applyAlignment="1">
      <alignment/>
    </xf>
    <xf numFmtId="0" fontId="7" fillId="0" borderId="0" xfId="0" applyFont="1" applyAlignment="1">
      <alignment/>
    </xf>
    <xf numFmtId="0" fontId="0" fillId="0" borderId="17" xfId="54" applyFont="1" applyFill="1" applyBorder="1" applyAlignment="1">
      <alignment horizontal="justify" vertical="top" wrapText="1"/>
      <protection/>
    </xf>
    <xf numFmtId="0" fontId="0" fillId="0" borderId="17" xfId="54" applyFont="1" applyFill="1" applyBorder="1" applyAlignment="1">
      <alignment horizontal="center"/>
      <protection/>
    </xf>
    <xf numFmtId="1" fontId="0" fillId="0" borderId="17" xfId="54" applyNumberFormat="1" applyFont="1" applyFill="1" applyBorder="1" applyAlignment="1">
      <alignment horizontal="center"/>
      <protection/>
    </xf>
    <xf numFmtId="1" fontId="7" fillId="0" borderId="17" xfId="54" applyNumberFormat="1" applyFont="1" applyFill="1" applyBorder="1" applyAlignment="1">
      <alignment horizontal="center"/>
      <protection/>
    </xf>
    <xf numFmtId="4" fontId="0" fillId="0" borderId="17" xfId="54" applyNumberFormat="1" applyFont="1" applyFill="1" applyBorder="1" applyAlignment="1">
      <alignment horizontal="right"/>
      <protection/>
    </xf>
    <xf numFmtId="4" fontId="0" fillId="0" borderId="18" xfId="54" applyNumberFormat="1" applyFont="1" applyFill="1" applyBorder="1" applyAlignment="1">
      <alignment horizontal="right"/>
      <protection/>
    </xf>
    <xf numFmtId="0" fontId="2" fillId="0" borderId="0" xfId="0" applyFont="1" applyFill="1" applyBorder="1" applyAlignment="1">
      <alignment/>
    </xf>
    <xf numFmtId="0" fontId="0" fillId="0" borderId="15" xfId="54" applyFont="1" applyFill="1" applyBorder="1" applyAlignment="1">
      <alignment horizontal="center" vertical="top"/>
      <protection/>
    </xf>
    <xf numFmtId="0" fontId="0" fillId="0" borderId="17" xfId="54" applyFont="1" applyFill="1" applyBorder="1" applyAlignment="1">
      <alignment horizontal="center" vertical="top"/>
      <protection/>
    </xf>
    <xf numFmtId="0" fontId="0" fillId="0" borderId="15" xfId="53" applyFont="1" applyFill="1" applyBorder="1" applyAlignment="1">
      <alignment horizontal="center" vertical="top"/>
      <protection/>
    </xf>
    <xf numFmtId="0" fontId="0" fillId="0" borderId="0" xfId="0" applyFont="1" applyAlignment="1">
      <alignment horizontal="center"/>
    </xf>
    <xf numFmtId="0" fontId="2" fillId="32" borderId="0" xfId="0" applyFont="1" applyFill="1" applyBorder="1" applyAlignment="1">
      <alignment horizontal="right" vertical="top"/>
    </xf>
    <xf numFmtId="0" fontId="2" fillId="32" borderId="0" xfId="0" applyFont="1" applyFill="1" applyBorder="1" applyAlignment="1">
      <alignment horizontal="left" vertical="top"/>
    </xf>
    <xf numFmtId="0" fontId="2" fillId="32" borderId="0" xfId="0" applyFont="1" applyFill="1" applyBorder="1" applyAlignment="1">
      <alignment vertical="top"/>
    </xf>
    <xf numFmtId="0" fontId="2" fillId="32" borderId="0" xfId="0" applyFont="1" applyFill="1" applyBorder="1" applyAlignment="1">
      <alignment vertical="top" wrapText="1"/>
    </xf>
    <xf numFmtId="0" fontId="2" fillId="32" borderId="0" xfId="0" applyFont="1" applyFill="1" applyBorder="1" applyAlignment="1">
      <alignment/>
    </xf>
    <xf numFmtId="4" fontId="2" fillId="32" borderId="0" xfId="0" applyNumberFormat="1" applyFont="1" applyFill="1" applyBorder="1" applyAlignment="1">
      <alignment/>
    </xf>
    <xf numFmtId="0" fontId="0" fillId="0" borderId="19" xfId="0" applyFont="1" applyFill="1" applyBorder="1" applyAlignment="1">
      <alignment horizontal="right" vertical="top"/>
    </xf>
    <xf numFmtId="0" fontId="0" fillId="0" borderId="19" xfId="0" applyFont="1" applyFill="1" applyBorder="1" applyAlignment="1">
      <alignment horizontal="left" vertical="top"/>
    </xf>
    <xf numFmtId="0" fontId="0" fillId="0" borderId="19" xfId="0" applyFont="1" applyFill="1" applyBorder="1" applyAlignment="1">
      <alignment vertical="top"/>
    </xf>
    <xf numFmtId="0" fontId="0" fillId="0" borderId="19" xfId="0" applyFont="1" applyFill="1" applyBorder="1" applyAlignment="1">
      <alignment vertical="top" wrapText="1"/>
    </xf>
    <xf numFmtId="0" fontId="0" fillId="0" borderId="19" xfId="0" applyFont="1" applyFill="1" applyBorder="1" applyAlignment="1">
      <alignment/>
    </xf>
    <xf numFmtId="4" fontId="0" fillId="0" borderId="19" xfId="0" applyNumberFormat="1" applyFont="1" applyFill="1" applyBorder="1" applyAlignment="1">
      <alignment/>
    </xf>
    <xf numFmtId="0" fontId="2" fillId="0" borderId="19" xfId="0" applyFont="1" applyFill="1" applyBorder="1" applyAlignment="1">
      <alignment vertical="top" wrapText="1"/>
    </xf>
    <xf numFmtId="0" fontId="2" fillId="0" borderId="19" xfId="0" applyFont="1" applyFill="1" applyBorder="1" applyAlignment="1">
      <alignment horizontal="right" vertical="top"/>
    </xf>
    <xf numFmtId="0" fontId="2" fillId="0" borderId="19" xfId="0" applyFont="1" applyFill="1" applyBorder="1" applyAlignment="1">
      <alignment horizontal="left" vertical="top"/>
    </xf>
    <xf numFmtId="0" fontId="2" fillId="0" borderId="19" xfId="0" applyFont="1" applyFill="1" applyBorder="1" applyAlignment="1">
      <alignment vertical="top"/>
    </xf>
    <xf numFmtId="0" fontId="2" fillId="0" borderId="19" xfId="0" applyFont="1" applyFill="1" applyBorder="1" applyAlignment="1">
      <alignment/>
    </xf>
    <xf numFmtId="164" fontId="2" fillId="0" borderId="19" xfId="0" applyNumberFormat="1" applyFont="1" applyFill="1" applyBorder="1" applyAlignment="1">
      <alignment/>
    </xf>
    <xf numFmtId="4" fontId="2" fillId="0" borderId="19" xfId="0" applyNumberFormat="1" applyFont="1" applyFill="1" applyBorder="1" applyAlignment="1">
      <alignment/>
    </xf>
    <xf numFmtId="0" fontId="2" fillId="0" borderId="19" xfId="0" applyFont="1" applyFill="1" applyBorder="1" applyAlignment="1" quotePrefix="1">
      <alignment vertical="top" wrapText="1"/>
    </xf>
    <xf numFmtId="164" fontId="0" fillId="0" borderId="19" xfId="0" applyNumberFormat="1" applyFont="1" applyFill="1" applyBorder="1" applyAlignment="1">
      <alignment/>
    </xf>
    <xf numFmtId="0" fontId="0" fillId="0" borderId="19" xfId="0" applyFont="1" applyFill="1" applyBorder="1" applyAlignment="1">
      <alignment/>
    </xf>
    <xf numFmtId="164" fontId="5" fillId="0" borderId="19" xfId="0" applyNumberFormat="1" applyFont="1" applyFill="1" applyBorder="1" applyAlignment="1" applyProtection="1">
      <alignment/>
      <protection hidden="1"/>
    </xf>
    <xf numFmtId="4" fontId="0" fillId="0" borderId="19" xfId="0" applyNumberFormat="1" applyFont="1" applyFill="1" applyBorder="1" applyAlignment="1" applyProtection="1">
      <alignment/>
      <protection locked="0"/>
    </xf>
    <xf numFmtId="164" fontId="0" fillId="0" borderId="19" xfId="0" applyNumberFormat="1" applyFont="1" applyFill="1" applyBorder="1" applyAlignment="1" applyProtection="1">
      <alignment/>
      <protection locked="0"/>
    </xf>
    <xf numFmtId="0" fontId="0" fillId="0" borderId="19" xfId="0" applyNumberFormat="1" applyFont="1" applyFill="1" applyBorder="1" applyAlignment="1" applyProtection="1">
      <alignment vertical="top"/>
      <protection/>
    </xf>
    <xf numFmtId="0" fontId="0" fillId="0" borderId="19" xfId="0" applyNumberFormat="1" applyFont="1" applyFill="1" applyBorder="1" applyAlignment="1" applyProtection="1">
      <alignment horizontal="left" vertical="top" wrapText="1"/>
      <protection/>
    </xf>
    <xf numFmtId="0" fontId="0" fillId="0" borderId="19" xfId="0" applyNumberFormat="1" applyFont="1" applyFill="1" applyBorder="1" applyAlignment="1" applyProtection="1">
      <alignment horizontal="left"/>
      <protection/>
    </xf>
    <xf numFmtId="164" fontId="0" fillId="0" borderId="19" xfId="0" applyNumberFormat="1" applyFont="1" applyFill="1" applyBorder="1" applyAlignment="1" applyProtection="1">
      <alignment/>
      <protection locked="0"/>
    </xf>
    <xf numFmtId="164" fontId="0" fillId="0" borderId="19" xfId="0" applyNumberFormat="1" applyFont="1" applyFill="1" applyBorder="1" applyAlignment="1">
      <alignment/>
    </xf>
    <xf numFmtId="4" fontId="2" fillId="0" borderId="19" xfId="0" applyNumberFormat="1" applyFont="1" applyFill="1" applyBorder="1" applyAlignment="1" applyProtection="1">
      <alignment/>
      <protection locked="0"/>
    </xf>
    <xf numFmtId="3" fontId="0" fillId="0" borderId="19" xfId="0" applyNumberFormat="1" applyFont="1" applyFill="1" applyBorder="1" applyAlignment="1">
      <alignment/>
    </xf>
    <xf numFmtId="0" fontId="0" fillId="0" borderId="19" xfId="0" applyFont="1" applyFill="1" applyBorder="1" applyAlignment="1">
      <alignment horizontal="justify" vertical="top" wrapText="1"/>
    </xf>
    <xf numFmtId="0" fontId="0" fillId="0" borderId="19" xfId="0" applyFont="1" applyBorder="1" applyAlignment="1">
      <alignment horizontal="right" vertical="top"/>
    </xf>
    <xf numFmtId="0" fontId="0" fillId="0" borderId="19" xfId="0" applyFont="1" applyBorder="1" applyAlignment="1">
      <alignment horizontal="left" vertical="top"/>
    </xf>
    <xf numFmtId="0" fontId="0" fillId="0" borderId="19" xfId="0" applyBorder="1" applyAlignment="1">
      <alignment/>
    </xf>
    <xf numFmtId="0" fontId="0" fillId="0" borderId="19" xfId="0" applyFont="1" applyBorder="1" applyAlignment="1">
      <alignment vertical="top" wrapText="1"/>
    </xf>
    <xf numFmtId="0" fontId="0" fillId="0" borderId="19" xfId="0" applyFont="1" applyBorder="1" applyAlignment="1">
      <alignment/>
    </xf>
    <xf numFmtId="4" fontId="0" fillId="0" borderId="19" xfId="0" applyNumberFormat="1" applyFont="1" applyBorder="1" applyAlignment="1">
      <alignment/>
    </xf>
    <xf numFmtId="0" fontId="2" fillId="0" borderId="19" xfId="0" applyFont="1" applyFill="1" applyBorder="1" applyAlignment="1">
      <alignment horizontal="right" vertical="center"/>
    </xf>
    <xf numFmtId="0" fontId="2" fillId="0" borderId="19" xfId="0" applyFont="1" applyFill="1" applyBorder="1" applyAlignment="1">
      <alignment horizontal="left" vertical="center"/>
    </xf>
    <xf numFmtId="0" fontId="2" fillId="0" borderId="19" xfId="0" applyFont="1" applyFill="1" applyBorder="1" applyAlignment="1">
      <alignment vertical="center"/>
    </xf>
    <xf numFmtId="0" fontId="2" fillId="0" borderId="19" xfId="0" applyFont="1" applyFill="1" applyBorder="1" applyAlignment="1">
      <alignment vertical="center" wrapText="1"/>
    </xf>
    <xf numFmtId="0" fontId="0" fillId="0" borderId="19" xfId="0" applyFont="1" applyFill="1" applyBorder="1" applyAlignment="1">
      <alignment wrapText="1"/>
    </xf>
    <xf numFmtId="0" fontId="2" fillId="0" borderId="19" xfId="0" applyFont="1" applyFill="1" applyBorder="1" applyAlignment="1" applyProtection="1">
      <alignment vertical="top"/>
      <protection locked="0"/>
    </xf>
    <xf numFmtId="0" fontId="0" fillId="0" borderId="19" xfId="0" applyFont="1" applyFill="1" applyBorder="1" applyAlignment="1" applyProtection="1">
      <alignment vertical="top"/>
      <protection locked="0"/>
    </xf>
    <xf numFmtId="4" fontId="0" fillId="0" borderId="19" xfId="0" applyNumberFormat="1" applyFont="1" applyFill="1" applyBorder="1" applyAlignment="1" applyProtection="1">
      <alignment/>
      <protection locked="0"/>
    </xf>
    <xf numFmtId="0" fontId="0" fillId="0" borderId="19" xfId="0" applyNumberFormat="1" applyFont="1" applyFill="1" applyBorder="1" applyAlignment="1" applyProtection="1">
      <alignment vertical="top"/>
      <protection locked="0"/>
    </xf>
    <xf numFmtId="0" fontId="0" fillId="0" borderId="19" xfId="0" applyBorder="1" applyAlignment="1" applyProtection="1">
      <alignment/>
      <protection locked="0"/>
    </xf>
    <xf numFmtId="0" fontId="0" fillId="0" borderId="19" xfId="0" applyFont="1" applyBorder="1" applyAlignment="1">
      <alignment vertical="top"/>
    </xf>
    <xf numFmtId="0" fontId="2" fillId="0" borderId="19" xfId="0" applyFont="1" applyBorder="1" applyAlignment="1">
      <alignment vertical="top" wrapText="1"/>
    </xf>
    <xf numFmtId="0" fontId="2" fillId="0" borderId="19" xfId="0" applyFont="1" applyBorder="1" applyAlignment="1">
      <alignment/>
    </xf>
    <xf numFmtId="4" fontId="2" fillId="0" borderId="19" xfId="0" applyNumberFormat="1" applyFont="1" applyBorder="1" applyAlignment="1">
      <alignment/>
    </xf>
    <xf numFmtId="0" fontId="2" fillId="0" borderId="19" xfId="0" applyFont="1" applyBorder="1" applyAlignment="1">
      <alignment wrapText="1"/>
    </xf>
    <xf numFmtId="0" fontId="2" fillId="0" borderId="19" xfId="0" applyFont="1" applyBorder="1" applyAlignment="1">
      <alignment horizontal="right" vertical="top"/>
    </xf>
    <xf numFmtId="0" fontId="2" fillId="0" borderId="19" xfId="0" applyFont="1" applyBorder="1" applyAlignment="1">
      <alignment horizontal="left" vertical="top"/>
    </xf>
    <xf numFmtId="0" fontId="2" fillId="0" borderId="19" xfId="0" applyFont="1" applyBorder="1" applyAlignment="1">
      <alignment vertical="top"/>
    </xf>
    <xf numFmtId="0" fontId="2" fillId="0" borderId="19" xfId="0" applyFont="1" applyBorder="1" applyAlignment="1">
      <alignment/>
    </xf>
    <xf numFmtId="164" fontId="2" fillId="0" borderId="19" xfId="0" applyNumberFormat="1" applyFont="1" applyBorder="1" applyAlignment="1">
      <alignment/>
    </xf>
    <xf numFmtId="164" fontId="0" fillId="0" borderId="19" xfId="0" applyNumberFormat="1" applyFont="1" applyBorder="1" applyAlignment="1">
      <alignment/>
    </xf>
    <xf numFmtId="4" fontId="0" fillId="0" borderId="19" xfId="0" applyNumberFormat="1" applyFont="1" applyBorder="1" applyAlignment="1" applyProtection="1">
      <alignment/>
      <protection locked="0"/>
    </xf>
    <xf numFmtId="164" fontId="9" fillId="0" borderId="19" xfId="0" applyNumberFormat="1" applyFont="1" applyFill="1" applyBorder="1" applyAlignment="1" applyProtection="1">
      <alignment/>
      <protection hidden="1"/>
    </xf>
    <xf numFmtId="0" fontId="0" fillId="0" borderId="19" xfId="0" applyFont="1" applyBorder="1" applyAlignment="1" quotePrefix="1">
      <alignment vertical="top" wrapText="1"/>
    </xf>
    <xf numFmtId="0" fontId="0" fillId="0" borderId="19" xfId="0" applyFont="1" applyBorder="1" applyAlignment="1">
      <alignment/>
    </xf>
    <xf numFmtId="164" fontId="0" fillId="0" borderId="19" xfId="0" applyNumberFormat="1" applyFont="1" applyBorder="1" applyAlignment="1" applyProtection="1">
      <alignment/>
      <protection locked="0"/>
    </xf>
    <xf numFmtId="164" fontId="0" fillId="0" borderId="19" xfId="0" applyNumberFormat="1" applyFont="1" applyBorder="1" applyAlignment="1" applyProtection="1">
      <alignment/>
      <protection locked="0"/>
    </xf>
    <xf numFmtId="164" fontId="0" fillId="0" borderId="19" xfId="0" applyNumberFormat="1" applyFont="1" applyBorder="1" applyAlignment="1">
      <alignment/>
    </xf>
    <xf numFmtId="4" fontId="2" fillId="0" borderId="19" xfId="0" applyNumberFormat="1" applyFont="1" applyBorder="1" applyAlignment="1" applyProtection="1">
      <alignment/>
      <protection locked="0"/>
    </xf>
    <xf numFmtId="0" fontId="2" fillId="0" borderId="19" xfId="0" applyFont="1" applyBorder="1" applyAlignment="1">
      <alignment horizontal="right" vertical="center"/>
    </xf>
    <xf numFmtId="0" fontId="2" fillId="0" borderId="19" xfId="0" applyFont="1" applyBorder="1" applyAlignment="1">
      <alignment horizontal="left" vertical="center"/>
    </xf>
    <xf numFmtId="0" fontId="2" fillId="0" borderId="19" xfId="0" applyFont="1" applyBorder="1" applyAlignment="1">
      <alignment vertical="center"/>
    </xf>
    <xf numFmtId="0" fontId="2" fillId="0" borderId="19" xfId="0" applyFont="1" applyBorder="1" applyAlignment="1">
      <alignment vertical="center" wrapText="1"/>
    </xf>
    <xf numFmtId="0" fontId="2" fillId="0" borderId="19" xfId="0" applyFont="1" applyBorder="1" applyAlignment="1" applyProtection="1">
      <alignment vertical="top"/>
      <protection locked="0"/>
    </xf>
    <xf numFmtId="0" fontId="0" fillId="0" borderId="19" xfId="0" applyFont="1" applyBorder="1" applyAlignment="1" applyProtection="1">
      <alignment vertical="top"/>
      <protection locked="0"/>
    </xf>
    <xf numFmtId="0" fontId="0" fillId="0" borderId="19" xfId="0" applyFont="1" applyBorder="1" applyAlignment="1">
      <alignment horizontal="center"/>
    </xf>
    <xf numFmtId="0" fontId="7" fillId="0" borderId="19" xfId="0" applyFont="1" applyBorder="1" applyAlignment="1">
      <alignment/>
    </xf>
    <xf numFmtId="0" fontId="2" fillId="0" borderId="19" xfId="0" applyFont="1" applyFill="1" applyBorder="1" applyAlignment="1">
      <alignment wrapText="1"/>
    </xf>
    <xf numFmtId="0" fontId="0" fillId="33" borderId="19" xfId="54" applyFont="1" applyFill="1" applyBorder="1" applyAlignment="1">
      <alignment horizontal="center" vertical="top"/>
      <protection/>
    </xf>
    <xf numFmtId="0" fontId="2" fillId="33" borderId="19" xfId="54" applyFont="1" applyFill="1" applyBorder="1" applyAlignment="1">
      <alignment horizontal="justify" vertical="top" wrapText="1"/>
      <protection/>
    </xf>
    <xf numFmtId="0" fontId="0" fillId="33" borderId="19" xfId="54" applyFont="1" applyFill="1" applyBorder="1" applyAlignment="1">
      <alignment horizontal="center"/>
      <protection/>
    </xf>
    <xf numFmtId="1" fontId="0" fillId="33" borderId="19" xfId="54" applyNumberFormat="1" applyFont="1" applyFill="1" applyBorder="1" applyAlignment="1">
      <alignment horizontal="center"/>
      <protection/>
    </xf>
    <xf numFmtId="1" fontId="7" fillId="33" borderId="19" xfId="54" applyNumberFormat="1" applyFont="1" applyFill="1" applyBorder="1" applyAlignment="1">
      <alignment horizontal="center"/>
      <protection/>
    </xf>
    <xf numFmtId="4" fontId="0" fillId="33" borderId="19" xfId="54" applyNumberFormat="1" applyFont="1" applyFill="1" applyBorder="1" applyAlignment="1">
      <alignment horizontal="right"/>
      <protection/>
    </xf>
    <xf numFmtId="0" fontId="6" fillId="33" borderId="19" xfId="52" applyFont="1" applyFill="1" applyBorder="1">
      <alignment/>
      <protection/>
    </xf>
    <xf numFmtId="0" fontId="0" fillId="32" borderId="19" xfId="54" applyFont="1" applyFill="1" applyBorder="1" applyAlignment="1">
      <alignment horizontal="center" vertical="top"/>
      <protection/>
    </xf>
    <xf numFmtId="0" fontId="2" fillId="32" borderId="19" xfId="54" applyFont="1" applyFill="1" applyBorder="1" applyAlignment="1">
      <alignment horizontal="justify" vertical="top" wrapText="1"/>
      <protection/>
    </xf>
    <xf numFmtId="0" fontId="0" fillId="32" borderId="19" xfId="54" applyFont="1" applyFill="1" applyBorder="1" applyAlignment="1">
      <alignment horizontal="center"/>
      <protection/>
    </xf>
    <xf numFmtId="1" fontId="0" fillId="32" borderId="19" xfId="54" applyNumberFormat="1" applyFont="1" applyFill="1" applyBorder="1" applyAlignment="1">
      <alignment horizontal="center"/>
      <protection/>
    </xf>
    <xf numFmtId="1" fontId="7" fillId="32" borderId="19" xfId="54" applyNumberFormat="1" applyFont="1" applyFill="1" applyBorder="1" applyAlignment="1">
      <alignment horizontal="center"/>
      <protection/>
    </xf>
    <xf numFmtId="4" fontId="0" fillId="32" borderId="19" xfId="54" applyNumberFormat="1" applyFont="1" applyFill="1" applyBorder="1" applyAlignment="1">
      <alignment horizontal="right"/>
      <protection/>
    </xf>
    <xf numFmtId="0" fontId="0" fillId="0" borderId="19" xfId="54" applyFont="1" applyFill="1" applyBorder="1" applyAlignment="1">
      <alignment horizontal="center" vertical="top"/>
      <protection/>
    </xf>
    <xf numFmtId="0" fontId="0" fillId="0" borderId="19" xfId="54" applyFont="1" applyFill="1" applyBorder="1" applyAlignment="1">
      <alignment horizontal="justify" vertical="top" wrapText="1"/>
      <protection/>
    </xf>
    <xf numFmtId="0" fontId="0" fillId="0" borderId="19" xfId="54" applyFont="1" applyFill="1" applyBorder="1" applyAlignment="1">
      <alignment horizontal="center"/>
      <protection/>
    </xf>
    <xf numFmtId="1" fontId="0" fillId="0" borderId="19" xfId="54" applyNumberFormat="1" applyFont="1" applyFill="1" applyBorder="1" applyAlignment="1">
      <alignment horizontal="center"/>
      <protection/>
    </xf>
    <xf numFmtId="1" fontId="7" fillId="0" borderId="19" xfId="54" applyNumberFormat="1" applyFont="1" applyFill="1" applyBorder="1" applyAlignment="1">
      <alignment horizontal="center"/>
      <protection/>
    </xf>
    <xf numFmtId="4" fontId="0" fillId="0" borderId="19" xfId="54" applyNumberFormat="1" applyFont="1" applyFill="1" applyBorder="1" applyAlignment="1" applyProtection="1">
      <alignment horizontal="right"/>
      <protection locked="0"/>
    </xf>
    <xf numFmtId="4" fontId="0" fillId="0" borderId="19" xfId="54" applyNumberFormat="1" applyFont="1" applyFill="1" applyBorder="1" applyAlignment="1">
      <alignment horizontal="right"/>
      <protection/>
    </xf>
    <xf numFmtId="0" fontId="0" fillId="0" borderId="19" xfId="54" applyFont="1" applyFill="1" applyBorder="1" applyAlignment="1">
      <alignment horizontal="justify" vertical="top" wrapText="1"/>
      <protection/>
    </xf>
    <xf numFmtId="4" fontId="0" fillId="32" borderId="19" xfId="54" applyNumberFormat="1" applyFont="1" applyFill="1" applyBorder="1" applyAlignment="1" applyProtection="1">
      <alignment horizontal="right"/>
      <protection locked="0"/>
    </xf>
    <xf numFmtId="0" fontId="2" fillId="0" borderId="19" xfId="54" applyFont="1" applyFill="1" applyBorder="1" applyAlignment="1">
      <alignment horizontal="justify" vertical="top" wrapText="1"/>
      <protection/>
    </xf>
    <xf numFmtId="3" fontId="0" fillId="0" borderId="19" xfId="54" applyNumberFormat="1" applyFont="1" applyFill="1" applyBorder="1" applyAlignment="1">
      <alignment horizontal="justify" vertical="top" wrapText="1"/>
      <protection/>
    </xf>
    <xf numFmtId="0" fontId="2" fillId="0" borderId="19" xfId="54" applyFont="1" applyFill="1" applyBorder="1" applyAlignment="1">
      <alignment horizontal="center" vertical="top"/>
      <protection/>
    </xf>
    <xf numFmtId="0" fontId="2" fillId="0" borderId="19" xfId="54" applyFont="1" applyFill="1" applyBorder="1" applyAlignment="1">
      <alignment horizontal="justify" vertical="top" wrapText="1"/>
      <protection/>
    </xf>
    <xf numFmtId="0" fontId="2" fillId="0" borderId="19" xfId="54" applyFont="1" applyFill="1" applyBorder="1" applyAlignment="1">
      <alignment horizontal="center"/>
      <protection/>
    </xf>
    <xf numFmtId="1" fontId="2" fillId="0" borderId="19" xfId="54" applyNumberFormat="1" applyFont="1" applyFill="1" applyBorder="1" applyAlignment="1">
      <alignment horizontal="center"/>
      <protection/>
    </xf>
    <xf numFmtId="4" fontId="2" fillId="0" borderId="19" xfId="54" applyNumberFormat="1" applyFont="1" applyFill="1" applyBorder="1" applyAlignment="1" applyProtection="1">
      <alignment horizontal="right"/>
      <protection locked="0"/>
    </xf>
    <xf numFmtId="4" fontId="2" fillId="0" borderId="19" xfId="54" applyNumberFormat="1" applyFont="1" applyFill="1" applyBorder="1" applyAlignment="1">
      <alignment horizontal="right"/>
      <protection/>
    </xf>
    <xf numFmtId="0" fontId="0" fillId="0" borderId="19" xfId="53" applyFont="1" applyFill="1" applyBorder="1" applyAlignment="1">
      <alignment horizontal="center" vertical="top"/>
      <protection/>
    </xf>
    <xf numFmtId="0" fontId="0" fillId="0" borderId="19" xfId="53" applyFont="1" applyFill="1" applyBorder="1" applyAlignment="1">
      <alignment horizontal="justify" vertical="top" wrapText="1"/>
      <protection/>
    </xf>
    <xf numFmtId="0" fontId="0" fillId="0" borderId="19" xfId="53" applyFont="1" applyFill="1" applyBorder="1" applyAlignment="1">
      <alignment horizontal="center"/>
      <protection/>
    </xf>
    <xf numFmtId="1" fontId="0" fillId="0" borderId="19" xfId="53" applyNumberFormat="1" applyFont="1" applyFill="1" applyBorder="1" applyAlignment="1">
      <alignment horizontal="center"/>
      <protection/>
    </xf>
    <xf numFmtId="1" fontId="7" fillId="0" borderId="19" xfId="53" applyNumberFormat="1" applyFont="1" applyFill="1" applyBorder="1" applyAlignment="1">
      <alignment horizontal="center"/>
      <protection/>
    </xf>
    <xf numFmtId="4" fontId="0" fillId="0" borderId="19" xfId="34" applyNumberFormat="1" applyFont="1" applyFill="1" applyBorder="1" applyAlignment="1">
      <alignment horizontal="right"/>
    </xf>
    <xf numFmtId="4" fontId="0" fillId="0" borderId="19" xfId="53" applyNumberFormat="1" applyFont="1" applyFill="1" applyBorder="1" applyAlignment="1">
      <alignment horizontal="right"/>
      <protection/>
    </xf>
    <xf numFmtId="4" fontId="2" fillId="0" borderId="19" xfId="53" applyNumberFormat="1" applyFont="1" applyFill="1" applyBorder="1" applyAlignment="1">
      <alignment horizontal="right"/>
      <protection/>
    </xf>
    <xf numFmtId="0" fontId="6" fillId="0" borderId="19" xfId="52" applyFont="1" applyFill="1" applyBorder="1" applyProtection="1">
      <alignment/>
      <protection locked="0"/>
    </xf>
    <xf numFmtId="0" fontId="0" fillId="0" borderId="19" xfId="54" applyFont="1" applyFill="1" applyBorder="1" applyAlignment="1" applyProtection="1">
      <alignment horizontal="justify" vertical="top" wrapText="1"/>
      <protection locked="0"/>
    </xf>
    <xf numFmtId="0" fontId="0" fillId="0" borderId="19" xfId="54" applyFont="1" applyFill="1" applyBorder="1" applyAlignment="1" applyProtection="1">
      <alignment horizontal="justify" vertical="top" wrapText="1"/>
      <protection locked="0"/>
    </xf>
    <xf numFmtId="4" fontId="6" fillId="0" borderId="19" xfId="52" applyNumberFormat="1" applyFont="1" applyFill="1" applyBorder="1" applyProtection="1">
      <alignment/>
      <protection locked="0"/>
    </xf>
    <xf numFmtId="0" fontId="8" fillId="0" borderId="19" xfId="52" applyFont="1" applyFill="1" applyBorder="1" applyProtection="1">
      <alignment/>
      <protection locked="0"/>
    </xf>
    <xf numFmtId="4" fontId="0" fillId="0" borderId="19" xfId="34" applyNumberFormat="1" applyFont="1" applyFill="1" applyBorder="1" applyAlignment="1" applyProtection="1">
      <alignment horizontal="right"/>
      <protection locked="0"/>
    </xf>
    <xf numFmtId="0" fontId="2" fillId="0" borderId="19" xfId="0" applyFont="1" applyFill="1" applyBorder="1" applyAlignment="1" applyProtection="1">
      <alignment/>
      <protection/>
    </xf>
    <xf numFmtId="4" fontId="2" fillId="0" borderId="19" xfId="0" applyNumberFormat="1" applyFont="1" applyFill="1" applyBorder="1" applyAlignment="1" applyProtection="1">
      <alignment/>
      <protection/>
    </xf>
    <xf numFmtId="0" fontId="0" fillId="0" borderId="19" xfId="0" applyFont="1" applyFill="1" applyBorder="1" applyAlignment="1" applyProtection="1">
      <alignment vertical="top"/>
      <protection/>
    </xf>
    <xf numFmtId="0" fontId="0" fillId="0" borderId="19" xfId="0" applyFont="1" applyFill="1" applyBorder="1" applyAlignment="1" applyProtection="1">
      <alignment/>
      <protection/>
    </xf>
    <xf numFmtId="164" fontId="0" fillId="0" borderId="19" xfId="0" applyNumberFormat="1" applyFont="1" applyFill="1" applyBorder="1" applyAlignment="1" applyProtection="1">
      <alignment/>
      <protection/>
    </xf>
    <xf numFmtId="4" fontId="0" fillId="0" borderId="19" xfId="0" applyNumberFormat="1" applyFont="1" applyFill="1" applyBorder="1" applyAlignment="1" applyProtection="1">
      <alignment/>
      <protection/>
    </xf>
    <xf numFmtId="0" fontId="2" fillId="0" borderId="19" xfId="0" applyFont="1" applyFill="1" applyBorder="1" applyAlignment="1" applyProtection="1">
      <alignment/>
      <protection/>
    </xf>
    <xf numFmtId="164" fontId="2" fillId="0" borderId="19" xfId="0" applyNumberFormat="1" applyFont="1" applyFill="1" applyBorder="1" applyAlignment="1" applyProtection="1">
      <alignment/>
      <protection/>
    </xf>
    <xf numFmtId="0" fontId="2" fillId="0" borderId="19" xfId="0" applyFont="1" applyFill="1" applyBorder="1" applyAlignment="1" applyProtection="1">
      <alignment vertical="top"/>
      <protection/>
    </xf>
    <xf numFmtId="164" fontId="0" fillId="0" borderId="19" xfId="0" applyNumberFormat="1" applyFont="1" applyFill="1" applyBorder="1" applyAlignment="1" applyProtection="1">
      <alignment/>
      <protection/>
    </xf>
    <xf numFmtId="4" fontId="2" fillId="34" borderId="19" xfId="0" applyNumberFormat="1" applyFont="1" applyFill="1" applyBorder="1" applyAlignment="1" applyProtection="1">
      <alignment/>
      <protection/>
    </xf>
    <xf numFmtId="4" fontId="2" fillId="34" borderId="13" xfId="0" applyNumberFormat="1" applyFont="1" applyFill="1" applyBorder="1" applyAlignment="1">
      <alignment/>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Comma 3 2" xfId="34"/>
    <cellStyle name="Dobro" xfId="35"/>
    <cellStyle name="Hyperlink"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Normal 13" xfId="52"/>
    <cellStyle name="Normal 19" xfId="53"/>
    <cellStyle name="Normal 2" xfId="54"/>
    <cellStyle name="Normal 21" xfId="55"/>
    <cellStyle name="Percent" xfId="56"/>
    <cellStyle name="Povezana ćelija" xfId="57"/>
    <cellStyle name="Followed Hyperlink" xfId="58"/>
    <cellStyle name="Provjera ćelije" xfId="59"/>
    <cellStyle name="Tekst objašnjenja" xfId="60"/>
    <cellStyle name="Tekst upozorenja" xfId="61"/>
    <cellStyle name="Ukupni zbroj" xfId="62"/>
    <cellStyle name="Unos" xfId="63"/>
    <cellStyle name="Currency" xfId="64"/>
    <cellStyle name="Currency [0]"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142875</xdr:rowOff>
    </xdr:from>
    <xdr:to>
      <xdr:col>8</xdr:col>
      <xdr:colOff>0</xdr:colOff>
      <xdr:row>6</xdr:row>
      <xdr:rowOff>123825</xdr:rowOff>
    </xdr:to>
    <xdr:sp>
      <xdr:nvSpPr>
        <xdr:cNvPr id="1" name="Text Box 1"/>
        <xdr:cNvSpPr txBox="1">
          <a:spLocks noChangeArrowheads="1"/>
        </xdr:cNvSpPr>
      </xdr:nvSpPr>
      <xdr:spPr>
        <a:xfrm>
          <a:off x="95250" y="142875"/>
          <a:ext cx="6067425" cy="20193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000" b="1" i="0" u="none" baseline="0">
              <a:solidFill>
                <a:srgbClr val="000000"/>
              </a:solidFill>
              <a:latin typeface="Arial"/>
              <a:ea typeface="Arial"/>
              <a:cs typeface="Arial"/>
            </a:rPr>
            <a:t>NAPOMENA:
</a:t>
          </a:r>
          <a:r>
            <a:rPr lang="en-US" cap="none" sz="1000" b="1" i="0" u="none" baseline="0">
              <a:solidFill>
                <a:srgbClr val="000000"/>
              </a:solidFill>
              <a:latin typeface="Arial"/>
              <a:ea typeface="Arial"/>
              <a:cs typeface="Arial"/>
            </a:rPr>
            <a:t>U cijenu svake pojedine stavke uključeno:
</a:t>
          </a:r>
          <a:r>
            <a:rPr lang="en-US" cap="none" sz="1000" b="1" i="0" u="none" baseline="0">
              <a:solidFill>
                <a:srgbClr val="000000"/>
              </a:solidFill>
              <a:latin typeface="Arial"/>
              <a:ea typeface="Arial"/>
              <a:cs typeface="Arial"/>
            </a:rPr>
            <a:t>- kompletna organizacija gradilišta
</a:t>
          </a:r>
          <a:r>
            <a:rPr lang="en-US" cap="none" sz="1000" b="1" i="0" u="none" baseline="0">
              <a:solidFill>
                <a:srgbClr val="000000"/>
              </a:solidFill>
              <a:latin typeface="Arial"/>
              <a:ea typeface="Arial"/>
              <a:cs typeface="Arial"/>
            </a:rPr>
            <a:t>- dobava svog materijala, sav vanjski i unutrašnji transport do mjesta ugradbe.
</a:t>
          </a:r>
          <a:r>
            <a:rPr lang="en-US" cap="none" sz="1000" b="1" i="0" u="none" baseline="0">
              <a:solidFill>
                <a:srgbClr val="000000"/>
              </a:solidFill>
              <a:latin typeface="Arial"/>
              <a:ea typeface="Arial"/>
              <a:cs typeface="Arial"/>
            </a:rPr>
            <a:t>- sve radne platforme, pomične i nepomične skele za radove do visine jedne etaže (cca 3,0 m).
</a:t>
          </a:r>
          <a:r>
            <a:rPr lang="en-US" cap="none" sz="1000" b="1" i="0" u="none" baseline="0">
              <a:solidFill>
                <a:srgbClr val="000000"/>
              </a:solidFill>
              <a:latin typeface="Arial"/>
              <a:ea typeface="Arial"/>
              <a:cs typeface="Arial"/>
            </a:rPr>
            <a:t>- u jediničnu cijenu pojedine stavaka uključen i režijski rad po potrebi za pripomoć obrtnicima koji će se obračunati po stvarnom utrošku rada i materijala prema ovjeri nadzornog inženjera.
</a:t>
          </a:r>
          <a:r>
            <a:rPr lang="en-US" cap="none" sz="1000" b="1" i="0" u="none" baseline="0">
              <a:solidFill>
                <a:srgbClr val="000000"/>
              </a:solidFill>
              <a:latin typeface="Arial"/>
              <a:ea typeface="Arial"/>
              <a:cs typeface="Arial"/>
            </a:rPr>
            <a:t>- U cijenu stavaka </a:t>
          </a:r>
          <a:r>
            <a:rPr lang="en-US" cap="none" sz="1000" b="1" i="0" u="sng" baseline="0">
              <a:solidFill>
                <a:srgbClr val="000000"/>
              </a:solidFill>
              <a:latin typeface="Arial"/>
              <a:ea typeface="Arial"/>
              <a:cs typeface="Arial"/>
            </a:rPr>
            <a:t>uključeno i odvoz materijala na deponij udaljenosti do 20 km te sve troškove vezano uz zbrinjavanje</a:t>
          </a:r>
          <a:r>
            <a:rPr lang="en-US" cap="none" sz="1000" b="1" i="0" u="none" baseline="0">
              <a:solidFill>
                <a:srgbClr val="000000"/>
              </a:solidFill>
              <a:latin typeface="Arial"/>
              <a:ea typeface="Arial"/>
              <a:cs typeface="Arial"/>
            </a:rPr>
            <a:t> i ne obračunava se posebno.
</a:t>
          </a:r>
          <a:r>
            <a:rPr lang="en-US" cap="none" sz="1000" b="1" i="0" u="none" baseline="0">
              <a:solidFill>
                <a:srgbClr val="000000"/>
              </a:solidFill>
              <a:latin typeface="Arial"/>
              <a:ea typeface="Arial"/>
              <a:cs typeface="Arial"/>
            </a:rPr>
            <a:t>- Sve radove potrebno je izvoditi prema uputama nadležne uprave za zaštitu spomenika.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142875</xdr:rowOff>
    </xdr:from>
    <xdr:to>
      <xdr:col>8</xdr:col>
      <xdr:colOff>0</xdr:colOff>
      <xdr:row>6</xdr:row>
      <xdr:rowOff>0</xdr:rowOff>
    </xdr:to>
    <xdr:sp>
      <xdr:nvSpPr>
        <xdr:cNvPr id="1" name="Text Box 1"/>
        <xdr:cNvSpPr txBox="1">
          <a:spLocks noChangeArrowheads="1"/>
        </xdr:cNvSpPr>
      </xdr:nvSpPr>
      <xdr:spPr>
        <a:xfrm>
          <a:off x="95250" y="142875"/>
          <a:ext cx="6324600" cy="16383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000" b="1" i="0" u="none" baseline="0">
              <a:solidFill>
                <a:srgbClr val="000000"/>
              </a:solidFill>
              <a:latin typeface="Arial"/>
              <a:ea typeface="Arial"/>
              <a:cs typeface="Arial"/>
            </a:rPr>
            <a:t>NAPOMENA:
</a:t>
          </a:r>
          <a:r>
            <a:rPr lang="en-US" cap="none" sz="1000" b="1" i="0" u="none" baseline="0">
              <a:solidFill>
                <a:srgbClr val="000000"/>
              </a:solidFill>
              <a:latin typeface="Arial"/>
              <a:ea typeface="Arial"/>
              <a:cs typeface="Arial"/>
            </a:rPr>
            <a:t>U cijenu svake pojedine stavke uključeno:
</a:t>
          </a:r>
          <a:r>
            <a:rPr lang="en-US" cap="none" sz="1000" b="1" i="0" u="none" baseline="0">
              <a:solidFill>
                <a:srgbClr val="000000"/>
              </a:solidFill>
              <a:latin typeface="Arial"/>
              <a:ea typeface="Arial"/>
              <a:cs typeface="Arial"/>
            </a:rPr>
            <a:t>- kompletna organizacija gradilište
</a:t>
          </a:r>
          <a:r>
            <a:rPr lang="en-US" cap="none" sz="1000" b="1" i="0" u="none" baseline="0">
              <a:solidFill>
                <a:srgbClr val="000000"/>
              </a:solidFill>
              <a:latin typeface="Arial"/>
              <a:ea typeface="Arial"/>
              <a:cs typeface="Arial"/>
            </a:rPr>
            <a:t>- dobava svog materijala, sav vanjski i unutrašnji transport do mjesta ugradbe.
</a:t>
          </a:r>
          <a:r>
            <a:rPr lang="en-US" cap="none" sz="1000" b="1" i="0" u="none" baseline="0">
              <a:solidFill>
                <a:srgbClr val="000000"/>
              </a:solidFill>
              <a:latin typeface="Arial"/>
              <a:ea typeface="Arial"/>
              <a:cs typeface="Arial"/>
            </a:rPr>
            <a:t>- sve radne platforme, pomične i nepomične skele za radove do visine jedne etaže (cca 3,0 m).
</a:t>
          </a:r>
          <a:r>
            <a:rPr lang="en-US" cap="none" sz="1000" b="1" i="0" u="none" baseline="0">
              <a:solidFill>
                <a:srgbClr val="000000"/>
              </a:solidFill>
              <a:latin typeface="Arial"/>
              <a:ea typeface="Arial"/>
              <a:cs typeface="Arial"/>
            </a:rPr>
            <a:t>- U cijenu stavaka </a:t>
          </a:r>
          <a:r>
            <a:rPr lang="en-US" cap="none" sz="1000" b="1" i="0" u="sng" baseline="0">
              <a:solidFill>
                <a:srgbClr val="000000"/>
              </a:solidFill>
              <a:latin typeface="Arial"/>
              <a:ea typeface="Arial"/>
              <a:cs typeface="Arial"/>
            </a:rPr>
            <a:t>uključeno i odvoz materijala te sve troškove vezano uz zbrinjavanje</a:t>
          </a:r>
          <a:r>
            <a:rPr lang="en-US" cap="none" sz="1000" b="1" i="0" u="none" baseline="0">
              <a:solidFill>
                <a:srgbClr val="000000"/>
              </a:solidFill>
              <a:latin typeface="Arial"/>
              <a:ea typeface="Arial"/>
              <a:cs typeface="Arial"/>
            </a:rPr>
            <a:t> i ne obračunava se posebno.
</a:t>
          </a:r>
          <a:r>
            <a:rPr lang="en-US" cap="none" sz="1000" b="1" i="0" u="none" baseline="0">
              <a:solidFill>
                <a:srgbClr val="000000"/>
              </a:solidFill>
              <a:latin typeface="Arial"/>
              <a:ea typeface="Arial"/>
              <a:cs typeface="Arial"/>
            </a:rPr>
            <a:t>- Sve radove potrebno je izvoditi prema uputama nadležne uprave za zaštitu spomenika.</a:t>
          </a:r>
        </a:p>
      </xdr:txBody>
    </xdr:sp>
    <xdr:clientData/>
  </xdr:twoCellAnchor>
  <xdr:twoCellAnchor>
    <xdr:from>
      <xdr:col>0</xdr:col>
      <xdr:colOff>95250</xdr:colOff>
      <xdr:row>0</xdr:row>
      <xdr:rowOff>142875</xdr:rowOff>
    </xdr:from>
    <xdr:to>
      <xdr:col>8</xdr:col>
      <xdr:colOff>0</xdr:colOff>
      <xdr:row>6</xdr:row>
      <xdr:rowOff>0</xdr:rowOff>
    </xdr:to>
    <xdr:sp>
      <xdr:nvSpPr>
        <xdr:cNvPr id="2" name="Text Box 1"/>
        <xdr:cNvSpPr txBox="1">
          <a:spLocks noChangeArrowheads="1"/>
        </xdr:cNvSpPr>
      </xdr:nvSpPr>
      <xdr:spPr>
        <a:xfrm>
          <a:off x="95250" y="142875"/>
          <a:ext cx="6324600" cy="16383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000" b="1" i="0" u="none" baseline="0">
              <a:solidFill>
                <a:srgbClr val="000000"/>
              </a:solidFill>
              <a:latin typeface="Arial"/>
              <a:ea typeface="Arial"/>
              <a:cs typeface="Arial"/>
            </a:rPr>
            <a:t>NAPOMENA:
</a:t>
          </a:r>
          <a:r>
            <a:rPr lang="en-US" cap="none" sz="1000" b="1" i="0" u="none" baseline="0">
              <a:solidFill>
                <a:srgbClr val="000000"/>
              </a:solidFill>
              <a:latin typeface="Arial"/>
              <a:ea typeface="Arial"/>
              <a:cs typeface="Arial"/>
            </a:rPr>
            <a:t>U cijenu svake pojedine stavke uključeno:
</a:t>
          </a:r>
          <a:r>
            <a:rPr lang="en-US" cap="none" sz="1000" b="1" i="0" u="none" baseline="0">
              <a:solidFill>
                <a:srgbClr val="000000"/>
              </a:solidFill>
              <a:latin typeface="Arial"/>
              <a:ea typeface="Arial"/>
              <a:cs typeface="Arial"/>
            </a:rPr>
            <a:t>- kompletna organizacija gradilište
</a:t>
          </a:r>
          <a:r>
            <a:rPr lang="en-US" cap="none" sz="1000" b="1" i="0" u="none" baseline="0">
              <a:solidFill>
                <a:srgbClr val="000000"/>
              </a:solidFill>
              <a:latin typeface="Arial"/>
              <a:ea typeface="Arial"/>
              <a:cs typeface="Arial"/>
            </a:rPr>
            <a:t>- dobava svog materijala, sav vanjski i unutrašnji transport do mjesta ugradbe.
</a:t>
          </a:r>
          <a:r>
            <a:rPr lang="en-US" cap="none" sz="1000" b="1" i="0" u="none" baseline="0">
              <a:solidFill>
                <a:srgbClr val="000000"/>
              </a:solidFill>
              <a:latin typeface="Arial"/>
              <a:ea typeface="Arial"/>
              <a:cs typeface="Arial"/>
            </a:rPr>
            <a:t>- sve radne platforme, pomične i nepomične skele za radove do visine jedne etaže (cca 3,0 m).
</a:t>
          </a:r>
          <a:r>
            <a:rPr lang="en-US" cap="none" sz="1000" b="1" i="0" u="none" baseline="0">
              <a:solidFill>
                <a:srgbClr val="000000"/>
              </a:solidFill>
              <a:latin typeface="Arial"/>
              <a:ea typeface="Arial"/>
              <a:cs typeface="Arial"/>
            </a:rPr>
            <a:t>- U cijenu stavaka </a:t>
          </a:r>
          <a:r>
            <a:rPr lang="en-US" cap="none" sz="1000" b="1" i="0" u="sng" baseline="0">
              <a:solidFill>
                <a:srgbClr val="000000"/>
              </a:solidFill>
              <a:latin typeface="Arial"/>
              <a:ea typeface="Arial"/>
              <a:cs typeface="Arial"/>
            </a:rPr>
            <a:t>uključeno i odvoz materijala te sve troškove vezano uz zbrinjavanje</a:t>
          </a:r>
          <a:r>
            <a:rPr lang="en-US" cap="none" sz="1000" b="1" i="0" u="none" baseline="0">
              <a:solidFill>
                <a:srgbClr val="000000"/>
              </a:solidFill>
              <a:latin typeface="Arial"/>
              <a:ea typeface="Arial"/>
              <a:cs typeface="Arial"/>
            </a:rPr>
            <a:t> i ne obračunava se posebno.
</a:t>
          </a:r>
          <a:r>
            <a:rPr lang="en-US" cap="none" sz="1000" b="1" i="0" u="none" baseline="0">
              <a:solidFill>
                <a:srgbClr val="000000"/>
              </a:solidFill>
              <a:latin typeface="Arial"/>
              <a:ea typeface="Arial"/>
              <a:cs typeface="Arial"/>
            </a:rPr>
            <a:t>- Sve radove potrebno je izvoditi prema uputama nadležne uprave za zaštitu spomenika.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221"/>
  <sheetViews>
    <sheetView showZeros="0" view="pageBreakPreview" zoomScale="70" zoomScaleSheetLayoutView="70" zoomScalePageLayoutView="0" workbookViewId="0" topLeftCell="A1">
      <selection activeCell="I8" sqref="I8"/>
    </sheetView>
  </sheetViews>
  <sheetFormatPr defaultColWidth="9.140625" defaultRowHeight="12.75"/>
  <cols>
    <col min="1" max="1" width="4.57421875" style="2" customWidth="1"/>
    <col min="2" max="2" width="4.421875" style="3" customWidth="1"/>
    <col min="3" max="3" width="3.140625" style="4" customWidth="1"/>
    <col min="4" max="4" width="41.28125" style="5" customWidth="1"/>
    <col min="5" max="5" width="7.28125" style="6" customWidth="1"/>
    <col min="6" max="6" width="8.28125" style="6" customWidth="1"/>
    <col min="7" max="7" width="9.7109375" style="7" bestFit="1" customWidth="1"/>
    <col min="8" max="8" width="13.7109375" style="7" customWidth="1"/>
    <col min="9" max="9" width="30.421875" style="4" customWidth="1"/>
    <col min="10" max="16384" width="9.140625" style="4" customWidth="1"/>
  </cols>
  <sheetData>
    <row r="1" spans="1:9" ht="12.75">
      <c r="A1" s="101"/>
      <c r="B1" s="102"/>
      <c r="C1" s="103"/>
      <c r="D1" s="104"/>
      <c r="E1" s="105"/>
      <c r="F1" s="105"/>
      <c r="G1" s="106"/>
      <c r="H1" s="106"/>
      <c r="I1" s="103"/>
    </row>
    <row r="2" spans="1:9" ht="12.75">
      <c r="A2" s="101"/>
      <c r="B2" s="102" t="s">
        <v>26</v>
      </c>
      <c r="C2" s="103"/>
      <c r="D2" s="104"/>
      <c r="E2" s="105"/>
      <c r="F2" s="105"/>
      <c r="G2" s="106"/>
      <c r="H2" s="106"/>
      <c r="I2" s="103"/>
    </row>
    <row r="3" spans="1:9" ht="12.75">
      <c r="A3" s="101"/>
      <c r="B3" s="102"/>
      <c r="C3" s="103"/>
      <c r="D3" s="107"/>
      <c r="E3" s="105"/>
      <c r="F3" s="105"/>
      <c r="G3" s="106"/>
      <c r="H3" s="106"/>
      <c r="I3" s="103"/>
    </row>
    <row r="4" spans="1:9" ht="12.75">
      <c r="A4" s="101"/>
      <c r="B4" s="102"/>
      <c r="C4" s="103"/>
      <c r="D4" s="107"/>
      <c r="E4" s="105"/>
      <c r="F4" s="105"/>
      <c r="G4" s="106"/>
      <c r="H4" s="106"/>
      <c r="I4" s="103"/>
    </row>
    <row r="5" spans="1:9" ht="28.5" customHeight="1">
      <c r="A5" s="101"/>
      <c r="B5" s="102"/>
      <c r="C5" s="103"/>
      <c r="D5" s="107"/>
      <c r="E5" s="105"/>
      <c r="F5" s="105"/>
      <c r="G5" s="106"/>
      <c r="H5" s="106"/>
      <c r="I5" s="103"/>
    </row>
    <row r="6" spans="1:9" ht="81" customHeight="1">
      <c r="A6" s="101"/>
      <c r="B6" s="102"/>
      <c r="C6" s="103"/>
      <c r="D6" s="107"/>
      <c r="E6" s="105"/>
      <c r="F6" s="105"/>
      <c r="G6" s="106"/>
      <c r="H6" s="106"/>
      <c r="I6" s="103"/>
    </row>
    <row r="7" spans="1:9" ht="26.25" customHeight="1">
      <c r="A7" s="101" t="str">
        <f>IF(OR(B7="",B7=" ")," ",$A$8)</f>
        <v> </v>
      </c>
      <c r="B7" s="102" t="str">
        <f>IF(AND(D7&gt;0,NOT(D7=" "),NOT(D6&gt;0)),1+(COUNTIF($B$2:B6,"&gt;0"))," ")</f>
        <v> </v>
      </c>
      <c r="C7" s="103"/>
      <c r="D7" s="107"/>
      <c r="E7" s="105" t="s">
        <v>362</v>
      </c>
      <c r="F7" s="105" t="s">
        <v>363</v>
      </c>
      <c r="G7" s="106" t="s">
        <v>364</v>
      </c>
      <c r="H7" s="106" t="s">
        <v>365</v>
      </c>
      <c r="I7" s="138" t="s">
        <v>366</v>
      </c>
    </row>
    <row r="8" spans="1:9" s="15" customFormat="1" ht="12.75">
      <c r="A8" s="108" t="s">
        <v>25</v>
      </c>
      <c r="B8" s="109"/>
      <c r="C8" s="110"/>
      <c r="D8" s="110" t="s">
        <v>50</v>
      </c>
      <c r="E8" s="111"/>
      <c r="F8" s="112"/>
      <c r="G8" s="113"/>
      <c r="H8" s="113"/>
      <c r="I8" s="139"/>
    </row>
    <row r="9" spans="1:9" ht="12.75">
      <c r="A9" s="101" t="str">
        <f aca="true" t="shared" si="0" ref="A9:A34">IF(OR(B9="",B9=" ")," ",$A$8)</f>
        <v> </v>
      </c>
      <c r="B9" s="102" t="str">
        <f>IF(AND(D9&gt;0,NOT(D9=" "),NOT(D8&gt;0)),1+(COUNTIF($B$2:B8,"&gt;0"))," ")</f>
        <v> </v>
      </c>
      <c r="C9" s="103"/>
      <c r="D9" s="114"/>
      <c r="E9" s="105"/>
      <c r="F9" s="115" t="s">
        <v>53</v>
      </c>
      <c r="G9" s="106"/>
      <c r="H9" s="106"/>
      <c r="I9" s="140"/>
    </row>
    <row r="10" spans="1:9" ht="63.75">
      <c r="A10" s="101" t="str">
        <f t="shared" si="0"/>
        <v>01.</v>
      </c>
      <c r="B10" s="102">
        <f>IF(AND(D10&gt;0,NOT(D10=" "),NOT(D9&gt;0)),1+(COUNTIF($B$2:B9,"&gt;0"))," ")</f>
        <v>1</v>
      </c>
      <c r="C10" s="103"/>
      <c r="D10" s="104" t="s">
        <v>59</v>
      </c>
      <c r="E10" s="116"/>
      <c r="F10" s="117" t="s">
        <v>53</v>
      </c>
      <c r="G10" s="118"/>
      <c r="H10" s="106">
        <f aca="true" t="shared" si="1" ref="H10:H19">IF(ISNUMBER(F10),F10*G10,"")</f>
      </c>
      <c r="I10" s="140"/>
    </row>
    <row r="11" spans="1:9" ht="12.75">
      <c r="A11" s="101" t="str">
        <f>IF(OR(B11="",B11=" ")," ",$A$8)</f>
        <v> </v>
      </c>
      <c r="B11" s="102" t="str">
        <f>IF(AND(D11&gt;0,NOT(D11=" "),NOT(D10&gt;0)),1+(COUNTIF($B$2:B10,"&gt;0"))," ")</f>
        <v> </v>
      </c>
      <c r="C11" s="103"/>
      <c r="D11" s="104"/>
      <c r="E11" s="116" t="s">
        <v>40</v>
      </c>
      <c r="F11" s="117">
        <v>1</v>
      </c>
      <c r="G11" s="118"/>
      <c r="H11" s="106">
        <f t="shared" si="1"/>
        <v>0</v>
      </c>
      <c r="I11" s="140"/>
    </row>
    <row r="12" spans="1:9" ht="12.75">
      <c r="A12" s="101" t="str">
        <f>IF(OR(B12="",B12=" ")," ",$A$8)</f>
        <v> </v>
      </c>
      <c r="B12" s="102" t="str">
        <f>IF(AND(D12&gt;0,NOT(D12=" "),NOT(D11&gt;0)),1+(COUNTIF($B$2:B11,"&gt;0"))," ")</f>
        <v> </v>
      </c>
      <c r="C12" s="103"/>
      <c r="D12" s="104"/>
      <c r="E12" s="116"/>
      <c r="F12" s="117" t="s">
        <v>53</v>
      </c>
      <c r="G12" s="118"/>
      <c r="H12" s="106">
        <f t="shared" si="1"/>
      </c>
      <c r="I12" s="140"/>
    </row>
    <row r="13" spans="1:9" ht="38.25">
      <c r="A13" s="101" t="str">
        <f>IF(OR(B13="",B13=" ")," ",$A$8)</f>
        <v>01.</v>
      </c>
      <c r="B13" s="102">
        <f>IF(AND(D13&gt;0,NOT(D13=" "),NOT(D12&gt;0)),1+(COUNTIF($B$2:B12,"&gt;0"))," ")</f>
        <v>2</v>
      </c>
      <c r="C13" s="103"/>
      <c r="D13" s="104" t="s">
        <v>346</v>
      </c>
      <c r="E13" s="116"/>
      <c r="F13" s="117" t="s">
        <v>53</v>
      </c>
      <c r="G13" s="118"/>
      <c r="H13" s="106">
        <f t="shared" si="1"/>
      </c>
      <c r="I13" s="140"/>
    </row>
    <row r="14" spans="1:9" ht="12.75">
      <c r="A14" s="101" t="str">
        <f aca="true" t="shared" si="2" ref="A14:A21">IF(OR(B14="",B14=" ")," ",$A$8)</f>
        <v> </v>
      </c>
      <c r="B14" s="102" t="str">
        <f>IF(AND(D14&gt;0,NOT(D14=" "),NOT(D13&gt;0)),1+(COUNTIF($B$2:B13,"&gt;0"))," ")</f>
        <v> </v>
      </c>
      <c r="C14" s="103"/>
      <c r="D14" s="104"/>
      <c r="E14" s="116" t="s">
        <v>31</v>
      </c>
      <c r="F14" s="117">
        <v>1</v>
      </c>
      <c r="G14" s="118"/>
      <c r="H14" s="106">
        <f t="shared" si="1"/>
        <v>0</v>
      </c>
      <c r="I14" s="140"/>
    </row>
    <row r="15" spans="1:9" ht="12.75">
      <c r="A15" s="101" t="str">
        <f t="shared" si="2"/>
        <v> </v>
      </c>
      <c r="B15" s="102" t="str">
        <f>IF(AND(D15&gt;0,NOT(D15=" "),NOT(D14&gt;0)),1+(COUNTIF($B$2:B14,"&gt;0"))," ")</f>
        <v> </v>
      </c>
      <c r="C15" s="103"/>
      <c r="D15" s="104"/>
      <c r="E15" s="116"/>
      <c r="F15" s="117"/>
      <c r="G15" s="118"/>
      <c r="H15" s="106">
        <f t="shared" si="1"/>
      </c>
      <c r="I15" s="140"/>
    </row>
    <row r="16" spans="1:9" ht="38.25">
      <c r="A16" s="101" t="str">
        <f t="shared" si="2"/>
        <v>01.</v>
      </c>
      <c r="B16" s="102">
        <f>IF(AND(D16&gt;0,NOT(D16=" "),NOT(D15&gt;0)),1+(COUNTIF($B$2:B15,"&gt;0"))," ")</f>
        <v>3</v>
      </c>
      <c r="C16" s="103"/>
      <c r="D16" s="104" t="s">
        <v>326</v>
      </c>
      <c r="E16" s="116"/>
      <c r="F16" s="117"/>
      <c r="G16" s="118"/>
      <c r="H16" s="106">
        <f t="shared" si="1"/>
      </c>
      <c r="I16" s="140"/>
    </row>
    <row r="17" spans="1:9" ht="12.75">
      <c r="A17" s="101" t="str">
        <f t="shared" si="2"/>
        <v> </v>
      </c>
      <c r="B17" s="102" t="str">
        <f>IF(AND(D17&gt;0,NOT(D17=" "),NOT(D16&gt;0)),1+(COUNTIF($B$2:B16,"&gt;0"))," ")</f>
        <v> </v>
      </c>
      <c r="C17" s="103"/>
      <c r="D17" s="104"/>
      <c r="E17" s="116" t="s">
        <v>30</v>
      </c>
      <c r="F17" s="117">
        <v>14.5</v>
      </c>
      <c r="G17" s="118"/>
      <c r="H17" s="106">
        <f t="shared" si="1"/>
        <v>0</v>
      </c>
      <c r="I17" s="140"/>
    </row>
    <row r="18" spans="1:9" ht="12.75">
      <c r="A18" s="101" t="str">
        <f t="shared" si="2"/>
        <v> </v>
      </c>
      <c r="B18" s="102" t="str">
        <f>IF(AND(D18&gt;0,NOT(D18=" "),NOT(D17&gt;0)),1+(COUNTIF($B$2:B17,"&gt;0"))," ")</f>
        <v> </v>
      </c>
      <c r="C18" s="103"/>
      <c r="D18" s="114"/>
      <c r="E18" s="105"/>
      <c r="F18" s="117" t="s">
        <v>53</v>
      </c>
      <c r="G18" s="118"/>
      <c r="H18" s="106">
        <f t="shared" si="1"/>
      </c>
      <c r="I18" s="140"/>
    </row>
    <row r="19" spans="1:9" ht="51">
      <c r="A19" s="101" t="str">
        <f t="shared" si="2"/>
        <v>01.</v>
      </c>
      <c r="B19" s="102">
        <f>IF(AND(D19&gt;0,NOT(D19=" "),NOT(D18&gt;0)),1+(COUNTIF($B$2:B18,"&gt;0"))," ")</f>
        <v>4</v>
      </c>
      <c r="C19" s="103"/>
      <c r="D19" s="104" t="s">
        <v>46</v>
      </c>
      <c r="E19" s="105"/>
      <c r="F19" s="117" t="s">
        <v>53</v>
      </c>
      <c r="G19" s="118"/>
      <c r="H19" s="106">
        <f t="shared" si="1"/>
      </c>
      <c r="I19" s="140"/>
    </row>
    <row r="20" spans="1:9" ht="51">
      <c r="A20" s="101" t="str">
        <f t="shared" si="2"/>
        <v> </v>
      </c>
      <c r="B20" s="102" t="str">
        <f>IF(AND(D20&gt;0,NOT(D20=" "),NOT(D19&gt;0)),1+(COUNTIF($B$2:B19,"&gt;0"))," ")</f>
        <v> </v>
      </c>
      <c r="C20" s="103" t="s">
        <v>27</v>
      </c>
      <c r="D20" s="104" t="s">
        <v>44</v>
      </c>
      <c r="E20" s="105" t="s">
        <v>35</v>
      </c>
      <c r="F20" s="117">
        <v>187</v>
      </c>
      <c r="G20" s="118"/>
      <c r="H20" s="106">
        <f aca="true" t="shared" si="3" ref="H20:H27">IF(ISNUMBER(F20),F20*G20,"")</f>
        <v>0</v>
      </c>
      <c r="I20" s="140"/>
    </row>
    <row r="21" spans="1:9" ht="51">
      <c r="A21" s="101" t="str">
        <f t="shared" si="2"/>
        <v> </v>
      </c>
      <c r="B21" s="102" t="str">
        <f>IF(AND(D21&gt;0,NOT(D21=" "),NOT(D20&gt;0)),1+(COUNTIF($B$2:B20,"&gt;0"))," ")</f>
        <v> </v>
      </c>
      <c r="C21" s="103" t="s">
        <v>28</v>
      </c>
      <c r="D21" s="104" t="s">
        <v>52</v>
      </c>
      <c r="E21" s="105" t="s">
        <v>35</v>
      </c>
      <c r="F21" s="117">
        <v>187</v>
      </c>
      <c r="G21" s="118"/>
      <c r="H21" s="106">
        <f t="shared" si="3"/>
        <v>0</v>
      </c>
      <c r="I21" s="140"/>
    </row>
    <row r="22" spans="1:9" ht="51">
      <c r="A22" s="101" t="str">
        <f>IF(OR(B22="",B22=" ")," ",$A$8)</f>
        <v> </v>
      </c>
      <c r="B22" s="102" t="str">
        <f>IF(AND(D22&gt;0,NOT(D22=" "),NOT(D21&gt;0)),1+(COUNTIF($B$2:B21,"&gt;0"))," ")</f>
        <v> </v>
      </c>
      <c r="C22" s="103" t="s">
        <v>29</v>
      </c>
      <c r="D22" s="104" t="s">
        <v>45</v>
      </c>
      <c r="E22" s="105" t="s">
        <v>30</v>
      </c>
      <c r="F22" s="117">
        <v>187</v>
      </c>
      <c r="G22" s="118"/>
      <c r="H22" s="106">
        <f t="shared" si="3"/>
        <v>0</v>
      </c>
      <c r="I22" s="140"/>
    </row>
    <row r="23" spans="1:9" ht="38.25">
      <c r="A23" s="101" t="str">
        <f>IF(OR(B23="",B23=" ")," ",$A$8)</f>
        <v> </v>
      </c>
      <c r="B23" s="102" t="str">
        <f>IF(AND(D23&gt;0,NOT(D23=" "),NOT(D22&gt;0)),1+(COUNTIF($B$2:B22,"&gt;0"))," ")</f>
        <v> </v>
      </c>
      <c r="C23" s="103" t="s">
        <v>32</v>
      </c>
      <c r="D23" s="104" t="str">
        <f>"Isto kao stavka "&amp;A19&amp;B19&amp;"."&amp;C22&amp;" samo baza stupova prema atriju, vertikalni i horizontalni dio na proširenju."</f>
        <v>Isto kao stavka 01.4.c. samo baza stupova prema atriju, vertikalni i horizontalni dio na proširenju.</v>
      </c>
      <c r="E23" s="105" t="s">
        <v>30</v>
      </c>
      <c r="F23" s="117">
        <v>39</v>
      </c>
      <c r="G23" s="118"/>
      <c r="H23" s="106">
        <f t="shared" si="3"/>
        <v>0</v>
      </c>
      <c r="I23" s="140"/>
    </row>
    <row r="24" spans="1:9" ht="178.5">
      <c r="A24" s="101" t="str">
        <f t="shared" si="0"/>
        <v> </v>
      </c>
      <c r="B24" s="102" t="str">
        <f>IF(AND(D24&gt;0,NOT(D24=" "),NOT(D23&gt;0)),1+(COUNTIF($B$2:B23,"&gt;0"))," ")</f>
        <v> </v>
      </c>
      <c r="C24" s="103" t="s">
        <v>33</v>
      </c>
      <c r="D24" s="104" t="s">
        <v>341</v>
      </c>
      <c r="E24" s="105"/>
      <c r="F24" s="117" t="s">
        <v>53</v>
      </c>
      <c r="G24" s="118"/>
      <c r="H24" s="106">
        <f t="shared" si="3"/>
      </c>
      <c r="I24" s="140"/>
    </row>
    <row r="25" spans="1:22" s="17" customFormat="1" ht="51">
      <c r="A25" s="101" t="str">
        <f t="shared" si="0"/>
        <v> </v>
      </c>
      <c r="B25" s="102" t="str">
        <f>IF(AND(D25&gt;0,NOT(D25=" "),NOT(D24&gt;0)),1+(COUNTIF($B$2:B24,"&gt;0"))," ")</f>
        <v> </v>
      </c>
      <c r="C25" s="116"/>
      <c r="D25" s="104" t="s">
        <v>47</v>
      </c>
      <c r="E25" s="116" t="s">
        <v>30</v>
      </c>
      <c r="F25" s="117">
        <v>187</v>
      </c>
      <c r="G25" s="119"/>
      <c r="H25" s="106">
        <f>IF(ISNUMBER(F25),F25*G25,"")</f>
        <v>0</v>
      </c>
      <c r="I25" s="141"/>
      <c r="J25" s="18"/>
      <c r="K25" s="18"/>
      <c r="L25" s="18"/>
      <c r="M25" s="18"/>
      <c r="N25" s="18"/>
      <c r="O25" s="18"/>
      <c r="P25" s="18"/>
      <c r="Q25" s="18"/>
      <c r="R25" s="18"/>
      <c r="S25" s="18"/>
      <c r="T25" s="18"/>
      <c r="U25" s="18"/>
      <c r="V25" s="18"/>
    </row>
    <row r="26" spans="1:9" ht="38.25">
      <c r="A26" s="101" t="str">
        <f t="shared" si="0"/>
        <v> </v>
      </c>
      <c r="B26" s="102" t="str">
        <f>IF(AND(D26&gt;0,NOT(D26=" "),NOT(D25&gt;0)),1+(COUNTIF($B$2:B25,"&gt;0"))," ")</f>
        <v> </v>
      </c>
      <c r="C26" s="103" t="s">
        <v>32</v>
      </c>
      <c r="D26" s="104" t="str">
        <f>"Isto kao stavka "&amp;A19&amp;B19&amp;"."&amp;C24&amp;" samo baza stupova prema atriju, vertikalni i horizontalni dio na proširenju."</f>
        <v>Isto kao stavka 01.4.e. samo baza stupova prema atriju, vertikalni i horizontalni dio na proširenju.</v>
      </c>
      <c r="E26" s="105" t="s">
        <v>30</v>
      </c>
      <c r="F26" s="117">
        <v>39</v>
      </c>
      <c r="G26" s="118"/>
      <c r="H26" s="106">
        <f>IF(ISNUMBER(F26),F26*G26,"")</f>
        <v>0</v>
      </c>
      <c r="I26" s="140"/>
    </row>
    <row r="27" spans="1:9" ht="216.75">
      <c r="A27" s="101" t="str">
        <f t="shared" si="0"/>
        <v> </v>
      </c>
      <c r="B27" s="102" t="str">
        <f>IF(AND(D27&gt;0,NOT(D27=" "),NOT(D26&gt;0)),1+(COUNTIF($B$2:B26,"&gt;0"))," ")</f>
        <v> </v>
      </c>
      <c r="C27" s="103" t="s">
        <v>34</v>
      </c>
      <c r="D27" s="104" t="s">
        <v>351</v>
      </c>
      <c r="E27" s="105"/>
      <c r="F27" s="117" t="s">
        <v>53</v>
      </c>
      <c r="G27" s="118"/>
      <c r="H27" s="106">
        <f t="shared" si="3"/>
      </c>
      <c r="I27" s="140"/>
    </row>
    <row r="28" spans="1:22" s="17" customFormat="1" ht="51">
      <c r="A28" s="101" t="str">
        <f t="shared" si="0"/>
        <v> </v>
      </c>
      <c r="B28" s="102" t="str">
        <f>IF(AND(D28&gt;0,NOT(D28=" "),NOT(D27&gt;0)),1+(COUNTIF($B$2:B27,"&gt;0"))," ")</f>
        <v> </v>
      </c>
      <c r="C28" s="116"/>
      <c r="D28" s="104" t="s">
        <v>47</v>
      </c>
      <c r="E28" s="116" t="s">
        <v>30</v>
      </c>
      <c r="F28" s="117">
        <v>187</v>
      </c>
      <c r="G28" s="119"/>
      <c r="H28" s="106">
        <f aca="true" t="shared" si="4" ref="H28:H33">IF(ISNUMBER(F28),F28*G28,"")</f>
        <v>0</v>
      </c>
      <c r="I28" s="141"/>
      <c r="J28" s="18"/>
      <c r="K28" s="18"/>
      <c r="L28" s="18"/>
      <c r="M28" s="18"/>
      <c r="N28" s="18"/>
      <c r="O28" s="18"/>
      <c r="P28" s="18"/>
      <c r="Q28" s="18"/>
      <c r="R28" s="18"/>
      <c r="S28" s="18"/>
      <c r="T28" s="18"/>
      <c r="U28" s="18"/>
      <c r="V28" s="18"/>
    </row>
    <row r="29" spans="1:9" ht="38.25">
      <c r="A29" s="101" t="str">
        <f t="shared" si="0"/>
        <v> </v>
      </c>
      <c r="B29" s="102" t="str">
        <f>IF(AND(D29&gt;0,NOT(D29=" "),NOT(D28&gt;0)),1+(COUNTIF($B$2:B28,"&gt;0"))," ")</f>
        <v> </v>
      </c>
      <c r="C29" s="103" t="s">
        <v>32</v>
      </c>
      <c r="D29" s="104" t="str">
        <f>"Isto kao stavka "&amp;A19&amp;B19&amp;"."&amp;C27&amp;" samo baza stupova prema atriju, vertikalni i horizontalni dio na proširenju."</f>
        <v>Isto kao stavka 01.4.f. samo baza stupova prema atriju, vertikalni i horizontalni dio na proširenju.</v>
      </c>
      <c r="E29" s="105" t="s">
        <v>30</v>
      </c>
      <c r="F29" s="117">
        <v>39</v>
      </c>
      <c r="G29" s="118"/>
      <c r="H29" s="106">
        <f t="shared" si="4"/>
        <v>0</v>
      </c>
      <c r="I29" s="140"/>
    </row>
    <row r="30" spans="1:22" s="17" customFormat="1" ht="51">
      <c r="A30" s="101" t="str">
        <f t="shared" si="0"/>
        <v> </v>
      </c>
      <c r="B30" s="102" t="str">
        <f>IF(AND(D30&gt;0,NOT(D30=" "),NOT(D29&gt;0)),1+(COUNTIF($B$2:B29,"&gt;0"))," ")</f>
        <v> </v>
      </c>
      <c r="C30" s="103" t="s">
        <v>33</v>
      </c>
      <c r="D30" s="104" t="s">
        <v>48</v>
      </c>
      <c r="E30" s="116" t="s">
        <v>35</v>
      </c>
      <c r="F30" s="117">
        <v>187</v>
      </c>
      <c r="G30" s="119"/>
      <c r="H30" s="106">
        <f t="shared" si="4"/>
        <v>0</v>
      </c>
      <c r="I30" s="141"/>
      <c r="J30" s="18"/>
      <c r="K30" s="18"/>
      <c r="L30" s="18"/>
      <c r="M30" s="18"/>
      <c r="N30" s="18"/>
      <c r="O30" s="18"/>
      <c r="P30" s="18"/>
      <c r="Q30" s="18"/>
      <c r="R30" s="18"/>
      <c r="S30" s="18"/>
      <c r="T30" s="18"/>
      <c r="U30" s="18"/>
      <c r="V30" s="18"/>
    </row>
    <row r="31" spans="1:9" ht="12.75">
      <c r="A31" s="101" t="str">
        <f t="shared" si="0"/>
        <v> </v>
      </c>
      <c r="B31" s="102" t="str">
        <f>IF(AND(D31&gt;0,NOT(D31=" "),NOT(D30&gt;0)),1+(COUNTIF($B$2:B30,"&gt;0"))," ")</f>
        <v> </v>
      </c>
      <c r="C31" s="103"/>
      <c r="D31" s="104"/>
      <c r="E31" s="105"/>
      <c r="F31" s="117" t="s">
        <v>53</v>
      </c>
      <c r="G31" s="118"/>
      <c r="H31" s="106">
        <f t="shared" si="4"/>
      </c>
      <c r="I31" s="140"/>
    </row>
    <row r="32" spans="1:9" ht="114.75">
      <c r="A32" s="101" t="str">
        <f t="shared" si="0"/>
        <v>01.</v>
      </c>
      <c r="B32" s="102">
        <f>IF(AND(D32&gt;0,NOT(D32=" "),NOT(D31&gt;0)),1+(COUNTIF($B$2:B31,"&gt;0"))," ")</f>
        <v>5</v>
      </c>
      <c r="C32" s="103"/>
      <c r="D32" s="104" t="s">
        <v>49</v>
      </c>
      <c r="E32" s="105"/>
      <c r="F32" s="117" t="s">
        <v>53</v>
      </c>
      <c r="G32" s="118"/>
      <c r="H32" s="106">
        <f t="shared" si="4"/>
      </c>
      <c r="I32" s="140"/>
    </row>
    <row r="33" spans="1:9" ht="12.75">
      <c r="A33" s="101" t="str">
        <f t="shared" si="0"/>
        <v> </v>
      </c>
      <c r="B33" s="102" t="str">
        <f>IF(AND(D33&gt;0,NOT(D33=" "),NOT(D32&gt;0)),1+(COUNTIF($B$2:B32,"&gt;0"))," ")</f>
        <v> </v>
      </c>
      <c r="C33" s="103"/>
      <c r="D33" s="104"/>
      <c r="E33" s="105" t="s">
        <v>30</v>
      </c>
      <c r="F33" s="117">
        <v>106.5</v>
      </c>
      <c r="G33" s="118"/>
      <c r="H33" s="106">
        <f t="shared" si="4"/>
        <v>0</v>
      </c>
      <c r="I33" s="140"/>
    </row>
    <row r="34" spans="1:9" ht="12.75">
      <c r="A34" s="101" t="str">
        <f t="shared" si="0"/>
        <v> </v>
      </c>
      <c r="B34" s="102" t="str">
        <f>IF(AND(D34&gt;0,NOT(D34=" "),NOT(D33&gt;0)),1+(COUNTIF($B$2:B33,"&gt;0"))," ")</f>
        <v> </v>
      </c>
      <c r="C34" s="103"/>
      <c r="D34" s="104"/>
      <c r="E34" s="105"/>
      <c r="F34" s="117" t="s">
        <v>53</v>
      </c>
      <c r="G34" s="118"/>
      <c r="H34" s="106">
        <f aca="true" t="shared" si="5" ref="H34:H41">IF(ISNUMBER(F34),F34*G34,"")</f>
      </c>
      <c r="I34" s="140"/>
    </row>
    <row r="35" spans="1:9" ht="127.5">
      <c r="A35" s="101" t="str">
        <f aca="true" t="shared" si="6" ref="A35:A42">IF(OR(B35="",B35=" ")," ",$A$8)</f>
        <v>01.</v>
      </c>
      <c r="B35" s="102">
        <f>IF(AND(D35&gt;0,NOT(D35=" "),NOT(D34&gt;0)),1+(COUNTIF($B$2:B34,"&gt;0"))," ")</f>
        <v>6</v>
      </c>
      <c r="C35" s="103"/>
      <c r="D35" s="104" t="s">
        <v>334</v>
      </c>
      <c r="E35" s="105"/>
      <c r="F35" s="117" t="s">
        <v>53</v>
      </c>
      <c r="G35" s="118"/>
      <c r="H35" s="106">
        <f t="shared" si="5"/>
      </c>
      <c r="I35" s="140"/>
    </row>
    <row r="36" spans="1:9" ht="12.75">
      <c r="A36" s="101" t="str">
        <f t="shared" si="6"/>
        <v> </v>
      </c>
      <c r="B36" s="102" t="str">
        <f>IF(AND(D36&gt;0,NOT(D36=" "),NOT(D35&gt;0)),1+(COUNTIF($B$2:B35,"&gt;0"))," ")</f>
        <v> </v>
      </c>
      <c r="C36" s="103"/>
      <c r="D36" s="104"/>
      <c r="E36" s="105" t="s">
        <v>35</v>
      </c>
      <c r="F36" s="117">
        <v>346</v>
      </c>
      <c r="G36" s="118"/>
      <c r="H36" s="106">
        <f t="shared" si="5"/>
        <v>0</v>
      </c>
      <c r="I36" s="140"/>
    </row>
    <row r="37" spans="1:9" ht="12.75">
      <c r="A37" s="101" t="str">
        <f t="shared" si="6"/>
        <v> </v>
      </c>
      <c r="B37" s="102" t="str">
        <f>IF(AND(D37&gt;0,NOT(D37=" "),NOT(D36&gt;0)),1+(COUNTIF($B$2:B36,"&gt;0"))," ")</f>
        <v> </v>
      </c>
      <c r="C37" s="103"/>
      <c r="D37" s="104"/>
      <c r="E37" s="105"/>
      <c r="F37" s="117" t="s">
        <v>53</v>
      </c>
      <c r="G37" s="118"/>
      <c r="H37" s="106">
        <f t="shared" si="5"/>
      </c>
      <c r="I37" s="140"/>
    </row>
    <row r="38" spans="1:9" ht="191.25">
      <c r="A38" s="101" t="str">
        <f t="shared" si="6"/>
        <v>01.</v>
      </c>
      <c r="B38" s="102">
        <f>IF(AND(D38&gt;0,NOT(D38=" "),NOT(D37&gt;0)),1+(COUNTIF($B$2:B37,"&gt;0"))," ")</f>
        <v>7</v>
      </c>
      <c r="C38" s="103"/>
      <c r="D38" s="104" t="s">
        <v>352</v>
      </c>
      <c r="E38" s="116"/>
      <c r="F38" s="117" t="s">
        <v>53</v>
      </c>
      <c r="G38" s="118"/>
      <c r="H38" s="106">
        <f t="shared" si="5"/>
      </c>
      <c r="I38" s="140"/>
    </row>
    <row r="39" spans="1:9" ht="51">
      <c r="A39" s="101" t="str">
        <f t="shared" si="6"/>
        <v> </v>
      </c>
      <c r="B39" s="102" t="str">
        <f>IF(AND(D39&gt;0,NOT(D39=" "),NOT(D38&gt;0)),1+(COUNTIF($B$2:B38,"&gt;0"))," ")</f>
        <v> </v>
      </c>
      <c r="C39" s="103"/>
      <c r="D39" s="104" t="s">
        <v>47</v>
      </c>
      <c r="E39" s="116"/>
      <c r="F39" s="117" t="s">
        <v>53</v>
      </c>
      <c r="G39" s="118"/>
      <c r="H39" s="106">
        <f t="shared" si="5"/>
      </c>
      <c r="I39" s="140"/>
    </row>
    <row r="40" spans="1:9" ht="12.75">
      <c r="A40" s="101"/>
      <c r="B40" s="102"/>
      <c r="C40" s="103" t="s">
        <v>27</v>
      </c>
      <c r="D40" s="104" t="s">
        <v>42</v>
      </c>
      <c r="E40" s="116" t="s">
        <v>30</v>
      </c>
      <c r="F40" s="117">
        <v>937.5</v>
      </c>
      <c r="G40" s="118"/>
      <c r="H40" s="106">
        <f t="shared" si="5"/>
        <v>0</v>
      </c>
      <c r="I40" s="140"/>
    </row>
    <row r="41" spans="1:9" ht="12.75">
      <c r="A41" s="101"/>
      <c r="B41" s="102"/>
      <c r="C41" s="103" t="s">
        <v>28</v>
      </c>
      <c r="D41" s="104" t="s">
        <v>43</v>
      </c>
      <c r="E41" s="116" t="s">
        <v>30</v>
      </c>
      <c r="F41" s="117">
        <v>375</v>
      </c>
      <c r="G41" s="118"/>
      <c r="H41" s="106">
        <f t="shared" si="5"/>
        <v>0</v>
      </c>
      <c r="I41" s="140"/>
    </row>
    <row r="42" spans="1:9" ht="12.75">
      <c r="A42" s="101" t="str">
        <f t="shared" si="6"/>
        <v> </v>
      </c>
      <c r="B42" s="102" t="str">
        <f>IF(AND(D42&gt;0,NOT(D42=" "),NOT(D39&gt;0)),1+(COUNTIF($B$2:B39,"&gt;0"))," ")</f>
        <v> </v>
      </c>
      <c r="C42" s="103"/>
      <c r="D42" s="104"/>
      <c r="E42" s="105"/>
      <c r="F42" s="117" t="s">
        <v>53</v>
      </c>
      <c r="G42" s="118"/>
      <c r="H42" s="106">
        <f aca="true" t="shared" si="7" ref="H42:H52">IF(ISNUMBER(F42),F42*G42,"")</f>
      </c>
      <c r="I42" s="140"/>
    </row>
    <row r="43" spans="1:9" ht="89.25">
      <c r="A43" s="101" t="str">
        <f>IF(OR(B43="",B43=" ")," ",$A$8)</f>
        <v>01.</v>
      </c>
      <c r="B43" s="102">
        <f>IF(AND(D43&gt;0,NOT(D43=" "),NOT(D42&gt;0)),1+(COUNTIF($B$2:B42,"&gt;0"))," ")</f>
        <v>8</v>
      </c>
      <c r="C43" s="103"/>
      <c r="D43" s="104" t="s">
        <v>332</v>
      </c>
      <c r="E43" s="105"/>
      <c r="F43" s="117" t="s">
        <v>53</v>
      </c>
      <c r="G43" s="118"/>
      <c r="H43" s="106">
        <f t="shared" si="7"/>
      </c>
      <c r="I43" s="140"/>
    </row>
    <row r="44" spans="1:9" ht="12.75">
      <c r="A44" s="101" t="str">
        <f aca="true" t="shared" si="8" ref="A44:A49">IF(OR(B44="",B44=" ")," ",$A$8)</f>
        <v> </v>
      </c>
      <c r="B44" s="102" t="str">
        <f>IF(AND(D44&gt;0,NOT(D44=" "),NOT(D43&gt;0)),1+(COUNTIF($B$2:B43,"&gt;0"))," ")</f>
        <v> </v>
      </c>
      <c r="C44" s="103"/>
      <c r="D44" s="104"/>
      <c r="E44" s="105" t="s">
        <v>30</v>
      </c>
      <c r="F44" s="117">
        <v>7</v>
      </c>
      <c r="G44" s="118"/>
      <c r="H44" s="106">
        <f t="shared" si="7"/>
        <v>0</v>
      </c>
      <c r="I44" s="140"/>
    </row>
    <row r="45" spans="1:9" ht="12.75">
      <c r="A45" s="101" t="str">
        <f t="shared" si="8"/>
        <v> </v>
      </c>
      <c r="B45" s="102" t="str">
        <f>IF(AND(D45&gt;0,NOT(D45=" "),NOT(D44&gt;0)),1+(COUNTIF($B$2:B44,"&gt;0"))," ")</f>
        <v> </v>
      </c>
      <c r="C45" s="103"/>
      <c r="D45" s="104"/>
      <c r="E45" s="105"/>
      <c r="F45" s="117" t="s">
        <v>53</v>
      </c>
      <c r="G45" s="118"/>
      <c r="H45" s="106">
        <f t="shared" si="7"/>
      </c>
      <c r="I45" s="140"/>
    </row>
    <row r="46" spans="1:9" ht="12.75">
      <c r="A46" s="101" t="str">
        <f t="shared" si="8"/>
        <v>01.</v>
      </c>
      <c r="B46" s="102">
        <f>IF(AND(D46&gt;0,NOT(D46=" "),NOT(D45&gt;0)),1+(COUNTIF($B$2:B45,"&gt;0"))," ")</f>
        <v>9</v>
      </c>
      <c r="C46" s="103"/>
      <c r="D46" s="104" t="str">
        <f>"Isto kao stavka "&amp;A43&amp;B43&amp;" samo drvenih dijelova."</f>
        <v>Isto kao stavka 01.8 samo drvenih dijelova.</v>
      </c>
      <c r="E46" s="105"/>
      <c r="F46" s="117" t="s">
        <v>53</v>
      </c>
      <c r="G46" s="118"/>
      <c r="H46" s="106">
        <f t="shared" si="7"/>
      </c>
      <c r="I46" s="140"/>
    </row>
    <row r="47" spans="1:9" ht="12.75">
      <c r="A47" s="101" t="str">
        <f t="shared" si="8"/>
        <v> </v>
      </c>
      <c r="B47" s="102" t="str">
        <f>IF(AND(D47&gt;0,NOT(D47=" "),NOT(D46&gt;0)),1+(COUNTIF($B$2:B46,"&gt;0"))," ")</f>
        <v> </v>
      </c>
      <c r="C47" s="103"/>
      <c r="D47" s="104"/>
      <c r="E47" s="105" t="s">
        <v>30</v>
      </c>
      <c r="F47" s="117">
        <v>112.5</v>
      </c>
      <c r="G47" s="118"/>
      <c r="H47" s="106">
        <f t="shared" si="7"/>
        <v>0</v>
      </c>
      <c r="I47" s="140"/>
    </row>
    <row r="48" spans="1:9" ht="12.75">
      <c r="A48" s="101" t="str">
        <f t="shared" si="8"/>
        <v> </v>
      </c>
      <c r="B48" s="102" t="str">
        <f>IF(AND(D48&gt;0,NOT(D48=" "),NOT(D47&gt;0)),1+(COUNTIF($B$2:B47,"&gt;0"))," ")</f>
        <v> </v>
      </c>
      <c r="C48" s="103"/>
      <c r="D48" s="104"/>
      <c r="E48" s="105"/>
      <c r="F48" s="117" t="s">
        <v>53</v>
      </c>
      <c r="G48" s="118"/>
      <c r="H48" s="106">
        <f t="shared" si="7"/>
      </c>
      <c r="I48" s="140"/>
    </row>
    <row r="49" spans="1:9" ht="63.75">
      <c r="A49" s="101" t="str">
        <f t="shared" si="8"/>
        <v>01.</v>
      </c>
      <c r="B49" s="102">
        <f>IF(AND(D49&gt;0,NOT(D49=" "),NOT(D48&gt;0)),1+(COUNTIF($B$2:B48,"&gt;0"))," ")</f>
        <v>10</v>
      </c>
      <c r="C49" s="103"/>
      <c r="D49" s="104" t="s">
        <v>343</v>
      </c>
      <c r="E49" s="105"/>
      <c r="F49" s="117" t="s">
        <v>53</v>
      </c>
      <c r="G49" s="118"/>
      <c r="H49" s="106">
        <f t="shared" si="7"/>
      </c>
      <c r="I49" s="140"/>
    </row>
    <row r="50" spans="1:9" ht="12.75">
      <c r="A50" s="101" t="str">
        <f aca="true" t="shared" si="9" ref="A50:A60">IF(OR(B50="",B50=" ")," ",$A$8)</f>
        <v> </v>
      </c>
      <c r="B50" s="102" t="str">
        <f>IF(AND(D50&gt;0,NOT(D50=" "),NOT(D49&gt;0)),1+(COUNTIF($B$2:B49,"&gt;0"))," ")</f>
        <v> </v>
      </c>
      <c r="C50" s="103"/>
      <c r="D50" s="104"/>
      <c r="E50" s="105" t="s">
        <v>30</v>
      </c>
      <c r="F50" s="117">
        <v>178</v>
      </c>
      <c r="G50" s="118"/>
      <c r="H50" s="106">
        <f t="shared" si="7"/>
        <v>0</v>
      </c>
      <c r="I50" s="140"/>
    </row>
    <row r="51" spans="1:9" ht="12.75">
      <c r="A51" s="101" t="str">
        <f t="shared" si="9"/>
        <v> </v>
      </c>
      <c r="B51" s="102" t="str">
        <f>IF(AND(D51&gt;0,NOT(D51=" "),NOT(D50&gt;0)),1+(COUNTIF($B$2:B50,"&gt;0"))," ")</f>
        <v> </v>
      </c>
      <c r="C51" s="103"/>
      <c r="D51" s="104"/>
      <c r="E51" s="105"/>
      <c r="F51" s="117" t="s">
        <v>53</v>
      </c>
      <c r="G51" s="118"/>
      <c r="H51" s="106">
        <f t="shared" si="7"/>
      </c>
      <c r="I51" s="140"/>
    </row>
    <row r="52" spans="1:9" ht="127.5">
      <c r="A52" s="101" t="str">
        <f t="shared" si="9"/>
        <v>01.</v>
      </c>
      <c r="B52" s="102">
        <f>IF(AND(D52&gt;0,NOT(D52=" "),NOT(D51&gt;0)),1+(COUNTIF($B$2:B51,"&gt;0"))," ")</f>
        <v>11</v>
      </c>
      <c r="C52" s="103"/>
      <c r="D52" s="104" t="s">
        <v>327</v>
      </c>
      <c r="E52" s="105"/>
      <c r="F52" s="117" t="s">
        <v>53</v>
      </c>
      <c r="G52" s="118"/>
      <c r="H52" s="106">
        <f t="shared" si="7"/>
      </c>
      <c r="I52" s="140"/>
    </row>
    <row r="53" spans="1:9" ht="12.75">
      <c r="A53" s="101" t="str">
        <f t="shared" si="9"/>
        <v> </v>
      </c>
      <c r="B53" s="102" t="str">
        <f>IF(AND(D53&gt;0,NOT(D53=" "),NOT(D52&gt;0)),1+(COUNTIF($B$2:B52,"&gt;0"))," ")</f>
        <v> </v>
      </c>
      <c r="C53" s="103"/>
      <c r="D53" s="104"/>
      <c r="E53" s="116" t="s">
        <v>30</v>
      </c>
      <c r="F53" s="117">
        <v>14.5</v>
      </c>
      <c r="G53" s="118"/>
      <c r="H53" s="106">
        <f>IF(ISNUMBER(F53),F53*G53,"")</f>
        <v>0</v>
      </c>
      <c r="I53" s="140"/>
    </row>
    <row r="54" spans="1:9" ht="12.75">
      <c r="A54" s="101" t="str">
        <f t="shared" si="9"/>
        <v> </v>
      </c>
      <c r="B54" s="102" t="str">
        <f>IF(AND(D54&gt;0,NOT(D54=" "),NOT(D53&gt;0)),1+(COUNTIF($B$2:B53,"&gt;0"))," ")</f>
        <v> </v>
      </c>
      <c r="C54" s="103"/>
      <c r="D54" s="104"/>
      <c r="E54" s="105"/>
      <c r="F54" s="117" t="s">
        <v>53</v>
      </c>
      <c r="G54" s="118"/>
      <c r="H54" s="106">
        <f aca="true" t="shared" si="10" ref="H54:H59">IF(ISNUMBER(F54),F54*G54,"")</f>
      </c>
      <c r="I54" s="140"/>
    </row>
    <row r="55" spans="1:9" ht="76.5">
      <c r="A55" s="101" t="str">
        <f t="shared" si="9"/>
        <v>01.</v>
      </c>
      <c r="B55" s="102">
        <f>IF(AND(D55&gt;0,NOT(D55=" "),NOT(D54&gt;0)),1+(COUNTIF($B$2:B54,"&gt;0"))," ")</f>
        <v>12</v>
      </c>
      <c r="C55" s="103"/>
      <c r="D55" s="104" t="s">
        <v>51</v>
      </c>
      <c r="E55" s="105"/>
      <c r="F55" s="117" t="s">
        <v>53</v>
      </c>
      <c r="G55" s="118"/>
      <c r="H55" s="106">
        <f t="shared" si="10"/>
      </c>
      <c r="I55" s="140"/>
    </row>
    <row r="56" spans="1:9" ht="12.75">
      <c r="A56" s="101" t="str">
        <f>IF(OR(B56="",B56=" ")," ",$A$8)</f>
        <v> </v>
      </c>
      <c r="B56" s="102" t="str">
        <f>IF(AND(D56&gt;0,NOT(D56=" "),NOT(D55&gt;0)),1+(COUNTIF($B$2:B55,"&gt;0"))," ")</f>
        <v> </v>
      </c>
      <c r="C56" s="103"/>
      <c r="D56" s="104"/>
      <c r="E56" s="105" t="s">
        <v>30</v>
      </c>
      <c r="F56" s="117">
        <v>305</v>
      </c>
      <c r="G56" s="118"/>
      <c r="H56" s="106">
        <f t="shared" si="10"/>
        <v>0</v>
      </c>
      <c r="I56" s="140"/>
    </row>
    <row r="57" spans="1:9" s="1" customFormat="1" ht="12.75">
      <c r="A57" s="101" t="str">
        <f>IF(OR(B57="",B57=" ")," ",$A$8)</f>
        <v> </v>
      </c>
      <c r="B57" s="102" t="str">
        <f>IF(AND(D57&gt;0,NOT(D57=" "),NOT(D56&gt;0)),1+(COUNTIF($B$2:B56,"&gt;0"))," ")</f>
        <v> </v>
      </c>
      <c r="C57" s="120"/>
      <c r="D57" s="121"/>
      <c r="E57" s="122"/>
      <c r="F57" s="117" t="s">
        <v>53</v>
      </c>
      <c r="G57" s="118"/>
      <c r="H57" s="120"/>
      <c r="I57" s="142"/>
    </row>
    <row r="58" spans="1:9" s="1" customFormat="1" ht="25.5">
      <c r="A58" s="101" t="str">
        <f>IF(OR(B58="",B58=" ")," ",$A$8)</f>
        <v>01.</v>
      </c>
      <c r="B58" s="102">
        <f>IF(AND(D58&gt;0,NOT(D58=" "),NOT(D57&gt;0)),1+(COUNTIF($B$2:B57,"&gt;0"))," ")</f>
        <v>13</v>
      </c>
      <c r="C58" s="103"/>
      <c r="D58" s="104" t="s">
        <v>39</v>
      </c>
      <c r="E58" s="105"/>
      <c r="F58" s="117" t="s">
        <v>53</v>
      </c>
      <c r="G58" s="123"/>
      <c r="H58" s="106">
        <f t="shared" si="10"/>
      </c>
      <c r="I58" s="142"/>
    </row>
    <row r="59" spans="1:9" s="1" customFormat="1" ht="12.75">
      <c r="A59" s="101" t="str">
        <f>IF(OR(B59="",B59=" ")," ",$A$8)</f>
        <v> </v>
      </c>
      <c r="B59" s="102" t="str">
        <f>IF(AND(D59&gt;0,NOT(D59=" "),NOT(D58&gt;0)),1+(COUNTIF($B$2:B58,"&gt;0"))," ")</f>
        <v> </v>
      </c>
      <c r="C59" s="103"/>
      <c r="D59" s="104"/>
      <c r="E59" s="124" t="s">
        <v>40</v>
      </c>
      <c r="F59" s="117">
        <v>1</v>
      </c>
      <c r="G59" s="123"/>
      <c r="H59" s="106">
        <f t="shared" si="10"/>
        <v>0</v>
      </c>
      <c r="I59" s="142"/>
    </row>
    <row r="60" spans="1:9" s="1" customFormat="1" ht="12.75">
      <c r="A60" s="101" t="str">
        <f t="shared" si="9"/>
        <v> </v>
      </c>
      <c r="B60" s="102" t="str">
        <f>IF(AND(D60&gt;0,NOT(D60=" "),NOT(D59&gt;0)),1+(COUNTIF($B$2:B59,"&gt;0"))," ")</f>
        <v> </v>
      </c>
      <c r="C60" s="103"/>
      <c r="D60" s="104"/>
      <c r="E60" s="116"/>
      <c r="F60" s="117" t="s">
        <v>53</v>
      </c>
      <c r="G60" s="118"/>
      <c r="H60" s="106">
        <f>IF(ISNUMBER(F60),F60*G60,"")</f>
      </c>
      <c r="I60" s="142"/>
    </row>
    <row r="61" spans="1:9" s="1" customFormat="1" ht="12.75">
      <c r="A61" s="101" t="str">
        <f>IF(OR(B61="",B61=" ")," ",$A$8)</f>
        <v> </v>
      </c>
      <c r="B61" s="102" t="str">
        <f>IF(AND(D61&gt;0,NOT(D61=" "),NOT(D60&gt;0)),1+(COUNTIF($B$2:B60,"&gt;0"))," ")</f>
        <v> </v>
      </c>
      <c r="C61" s="103"/>
      <c r="D61" s="104"/>
      <c r="E61" s="105"/>
      <c r="F61" s="105"/>
      <c r="G61" s="118"/>
      <c r="H61" s="106"/>
      <c r="I61" s="142"/>
    </row>
    <row r="62" spans="1:9" ht="12.75">
      <c r="A62" s="108" t="str">
        <f>$A$8</f>
        <v>01.</v>
      </c>
      <c r="B62" s="109"/>
      <c r="C62" s="110"/>
      <c r="D62" s="110" t="s">
        <v>54</v>
      </c>
      <c r="E62" s="111"/>
      <c r="F62" s="112"/>
      <c r="G62" s="125"/>
      <c r="H62" s="113">
        <f>SUM(H8:H61)</f>
        <v>0</v>
      </c>
      <c r="I62" s="140"/>
    </row>
    <row r="63" spans="1:9" ht="12.75">
      <c r="A63" s="101" t="str">
        <f>IF(OR(B63="",B63=" ")," ",$A$8)</f>
        <v> </v>
      </c>
      <c r="B63" s="102" t="str">
        <f>IF(AND(D63&gt;0,NOT(D63=" "),NOT(D60&gt;0)),1+(COUNTIF($B$2:B60,"&gt;0"))," ")</f>
        <v> </v>
      </c>
      <c r="C63" s="103"/>
      <c r="D63" s="104"/>
      <c r="E63" s="116"/>
      <c r="F63" s="115" t="s">
        <v>53</v>
      </c>
      <c r="G63" s="118"/>
      <c r="H63" s="106">
        <f>IF(ISNUMBER(F63),F63*G63,"")</f>
      </c>
      <c r="I63" s="140"/>
    </row>
    <row r="64" spans="1:9" ht="12.75">
      <c r="A64" s="101"/>
      <c r="B64" s="102"/>
      <c r="C64" s="103"/>
      <c r="D64" s="104"/>
      <c r="E64" s="116"/>
      <c r="F64" s="115" t="s">
        <v>53</v>
      </c>
      <c r="G64" s="118"/>
      <c r="H64" s="106">
        <f>IF(ISNUMBER(F64),F64*G64,"")</f>
      </c>
      <c r="I64" s="140"/>
    </row>
    <row r="65" spans="1:9" ht="12.75">
      <c r="A65" s="108" t="s">
        <v>36</v>
      </c>
      <c r="B65" s="109"/>
      <c r="C65" s="110"/>
      <c r="D65" s="110" t="s">
        <v>56</v>
      </c>
      <c r="E65" s="111"/>
      <c r="F65" s="112"/>
      <c r="G65" s="125"/>
      <c r="H65" s="113"/>
      <c r="I65" s="140"/>
    </row>
    <row r="66" spans="1:9" ht="12.75">
      <c r="A66" s="101"/>
      <c r="B66" s="102"/>
      <c r="C66" s="103"/>
      <c r="D66" s="104"/>
      <c r="E66" s="124"/>
      <c r="F66" s="126"/>
      <c r="G66" s="123"/>
      <c r="H66" s="106"/>
      <c r="I66" s="140"/>
    </row>
    <row r="67" spans="1:9" ht="63.75">
      <c r="A67" s="101" t="str">
        <f aca="true" t="shared" si="11" ref="A67:A74">IF(OR(B67="",B67=" ")," ",$A$65)</f>
        <v>02.</v>
      </c>
      <c r="B67" s="102">
        <f>IF(AND(D67&gt;0,NOT(D67=" "),NOT(D66&gt;0)),1+(COUNTIF($B$66:B66,"&gt;0"))," ")</f>
        <v>1</v>
      </c>
      <c r="C67" s="103"/>
      <c r="D67" s="104" t="s">
        <v>65</v>
      </c>
      <c r="E67" s="116"/>
      <c r="F67" s="117" t="s">
        <v>53</v>
      </c>
      <c r="G67" s="118"/>
      <c r="H67" s="106">
        <f aca="true" t="shared" si="12" ref="H67:H88">IF(ISNUMBER(F67),F67*G67,"")</f>
      </c>
      <c r="I67" s="140"/>
    </row>
    <row r="68" spans="1:9" s="15" customFormat="1" ht="12.75">
      <c r="A68" s="101" t="str">
        <f t="shared" si="11"/>
        <v> </v>
      </c>
      <c r="B68" s="102" t="str">
        <f>IF(AND(D68&gt;0,NOT(D68=" "),NOT(D67&gt;0)),1+(COUNTIF($B$66:B67,"&gt;0"))," ")</f>
        <v> </v>
      </c>
      <c r="C68" s="103"/>
      <c r="D68" s="104"/>
      <c r="E68" s="116" t="s">
        <v>40</v>
      </c>
      <c r="F68" s="117">
        <v>1</v>
      </c>
      <c r="G68" s="118"/>
      <c r="H68" s="106">
        <f t="shared" si="12"/>
        <v>0</v>
      </c>
      <c r="I68" s="139"/>
    </row>
    <row r="69" spans="1:9" ht="12.75">
      <c r="A69" s="101" t="str">
        <f t="shared" si="11"/>
        <v> </v>
      </c>
      <c r="B69" s="102" t="str">
        <f>IF(AND(D69&gt;0,NOT(D69=" "),NOT(D68&gt;0)),1+(COUNTIF($B$66:B68,"&gt;0"))," ")</f>
        <v> </v>
      </c>
      <c r="C69" s="103"/>
      <c r="D69" s="104"/>
      <c r="E69" s="116"/>
      <c r="F69" s="117" t="s">
        <v>53</v>
      </c>
      <c r="G69" s="118"/>
      <c r="H69" s="106">
        <f t="shared" si="12"/>
      </c>
      <c r="I69" s="140"/>
    </row>
    <row r="70" spans="1:9" ht="25.5">
      <c r="A70" s="101" t="str">
        <f t="shared" si="11"/>
        <v>02.</v>
      </c>
      <c r="B70" s="102">
        <f>IF(AND(D70&gt;0,NOT(D70=" "),NOT(D69&gt;0)),1+(COUNTIF($B$66:B69,"&gt;0"))," ")</f>
        <v>2</v>
      </c>
      <c r="C70" s="103"/>
      <c r="D70" s="104" t="s">
        <v>60</v>
      </c>
      <c r="E70" s="116"/>
      <c r="F70" s="117" t="s">
        <v>53</v>
      </c>
      <c r="G70" s="118"/>
      <c r="H70" s="106">
        <f t="shared" si="12"/>
      </c>
      <c r="I70" s="140"/>
    </row>
    <row r="71" spans="1:9" s="15" customFormat="1" ht="12.75">
      <c r="A71" s="101" t="str">
        <f t="shared" si="11"/>
        <v> </v>
      </c>
      <c r="B71" s="102" t="str">
        <f>IF(AND(D71&gt;0,NOT(D71=" "),NOT(D70&gt;0)),1+(COUNTIF($B$66:B70,"&gt;0"))," ")</f>
        <v> </v>
      </c>
      <c r="C71" s="103" t="s">
        <v>27</v>
      </c>
      <c r="D71" s="104" t="s">
        <v>61</v>
      </c>
      <c r="E71" s="116" t="s">
        <v>30</v>
      </c>
      <c r="F71" s="117">
        <v>7</v>
      </c>
      <c r="G71" s="118"/>
      <c r="H71" s="106">
        <f t="shared" si="12"/>
        <v>0</v>
      </c>
      <c r="I71" s="139"/>
    </row>
    <row r="72" spans="1:9" ht="12.75">
      <c r="A72" s="101" t="str">
        <f t="shared" si="11"/>
        <v> </v>
      </c>
      <c r="B72" s="102" t="str">
        <f>IF(AND(D72&gt;0,NOT(D72=" "),NOT(D71&gt;0)),1+(COUNTIF($B$66:B71,"&gt;0"))," ")</f>
        <v> </v>
      </c>
      <c r="C72" s="103" t="s">
        <v>28</v>
      </c>
      <c r="D72" s="104" t="s">
        <v>62</v>
      </c>
      <c r="E72" s="116" t="s">
        <v>30</v>
      </c>
      <c r="F72" s="117">
        <v>7</v>
      </c>
      <c r="G72" s="118"/>
      <c r="H72" s="106">
        <f t="shared" si="12"/>
        <v>0</v>
      </c>
      <c r="I72" s="140"/>
    </row>
    <row r="73" spans="1:9" ht="12.75">
      <c r="A73" s="101" t="str">
        <f t="shared" si="11"/>
        <v> </v>
      </c>
      <c r="B73" s="102" t="str">
        <f>IF(AND(D73&gt;0,NOT(D73=" "),NOT(D72&gt;0)),1+(COUNTIF($B$66:B72,"&gt;0"))," ")</f>
        <v> </v>
      </c>
      <c r="C73" s="103"/>
      <c r="D73" s="104"/>
      <c r="E73" s="116"/>
      <c r="F73" s="117" t="s">
        <v>53</v>
      </c>
      <c r="G73" s="118"/>
      <c r="H73" s="106">
        <f t="shared" si="12"/>
      </c>
      <c r="I73" s="140"/>
    </row>
    <row r="74" spans="1:9" ht="25.5">
      <c r="A74" s="101" t="str">
        <f t="shared" si="11"/>
        <v>02.</v>
      </c>
      <c r="B74" s="102">
        <f>IF(AND(D74&gt;0,NOT(D74=" "),NOT(D73&gt;0)),1+(COUNTIF($B$66:B73,"&gt;0"))," ")</f>
        <v>3</v>
      </c>
      <c r="C74" s="103"/>
      <c r="D74" s="104" t="s">
        <v>63</v>
      </c>
      <c r="E74" s="116"/>
      <c r="F74" s="117" t="s">
        <v>53</v>
      </c>
      <c r="G74" s="118"/>
      <c r="H74" s="106">
        <f t="shared" si="12"/>
      </c>
      <c r="I74" s="140"/>
    </row>
    <row r="75" spans="1:9" ht="12.75">
      <c r="A75" s="101" t="str">
        <f aca="true" t="shared" si="13" ref="A75:A82">IF(OR(B75="",B75=" ")," ",$A$65)</f>
        <v> </v>
      </c>
      <c r="B75" s="102" t="str">
        <f>IF(AND(D75&gt;0,NOT(D75=" "),NOT(D74&gt;0)),1+(COUNTIF($B$66:B74,"&gt;0"))," ")</f>
        <v> </v>
      </c>
      <c r="C75" s="103" t="s">
        <v>27</v>
      </c>
      <c r="D75" s="104" t="s">
        <v>90</v>
      </c>
      <c r="E75" s="116" t="s">
        <v>30</v>
      </c>
      <c r="F75" s="117">
        <v>38</v>
      </c>
      <c r="G75" s="118"/>
      <c r="H75" s="106">
        <f t="shared" si="12"/>
        <v>0</v>
      </c>
      <c r="I75" s="140"/>
    </row>
    <row r="76" spans="1:9" ht="12.75">
      <c r="A76" s="101" t="str">
        <f t="shared" si="13"/>
        <v> </v>
      </c>
      <c r="B76" s="102" t="str">
        <f>IF(AND(D76&gt;0,NOT(D76=" "),NOT(D75&gt;0)),1+(COUNTIF($B$66:B75,"&gt;0"))," ")</f>
        <v> </v>
      </c>
      <c r="C76" s="103" t="s">
        <v>28</v>
      </c>
      <c r="D76" s="104" t="s">
        <v>64</v>
      </c>
      <c r="E76" s="116" t="s">
        <v>30</v>
      </c>
      <c r="F76" s="117">
        <v>21.5</v>
      </c>
      <c r="G76" s="118"/>
      <c r="H76" s="106">
        <f t="shared" si="12"/>
        <v>0</v>
      </c>
      <c r="I76" s="140"/>
    </row>
    <row r="77" spans="1:9" ht="12.75">
      <c r="A77" s="101" t="str">
        <f t="shared" si="13"/>
        <v> </v>
      </c>
      <c r="B77" s="102" t="str">
        <f>IF(AND(D77&gt;0,NOT(D77=" "),NOT(D76&gt;0)),1+(COUNTIF($B$66:B76,"&gt;0"))," ")</f>
        <v> </v>
      </c>
      <c r="C77" s="103"/>
      <c r="D77" s="104"/>
      <c r="E77" s="116"/>
      <c r="F77" s="117" t="s">
        <v>53</v>
      </c>
      <c r="G77" s="118"/>
      <c r="H77" s="106">
        <f t="shared" si="12"/>
      </c>
      <c r="I77" s="140"/>
    </row>
    <row r="78" spans="1:9" ht="51">
      <c r="A78" s="101" t="str">
        <f t="shared" si="13"/>
        <v>02.</v>
      </c>
      <c r="B78" s="102">
        <f>IF(AND(D78&gt;0,NOT(D78=" "),NOT(D77&gt;0)),1+(COUNTIF($B$66:B77,"&gt;0"))," ")</f>
        <v>4</v>
      </c>
      <c r="C78" s="103"/>
      <c r="D78" s="104" t="s">
        <v>66</v>
      </c>
      <c r="E78" s="116"/>
      <c r="F78" s="117" t="s">
        <v>53</v>
      </c>
      <c r="G78" s="118"/>
      <c r="H78" s="106">
        <f t="shared" si="12"/>
      </c>
      <c r="I78" s="140"/>
    </row>
    <row r="79" spans="1:9" ht="12.75">
      <c r="A79" s="101" t="str">
        <f t="shared" si="13"/>
        <v> </v>
      </c>
      <c r="B79" s="102" t="str">
        <f>IF(AND(D79&gt;0,NOT(D79=" "),NOT(D78&gt;0)),1+(COUNTIF($B$66:B78,"&gt;0"))," ")</f>
        <v> </v>
      </c>
      <c r="C79" s="103" t="s">
        <v>27</v>
      </c>
      <c r="D79" s="104" t="s">
        <v>68</v>
      </c>
      <c r="E79" s="116" t="s">
        <v>30</v>
      </c>
      <c r="F79" s="117">
        <v>22.5</v>
      </c>
      <c r="G79" s="118"/>
      <c r="H79" s="106">
        <f t="shared" si="12"/>
        <v>0</v>
      </c>
      <c r="I79" s="140"/>
    </row>
    <row r="80" spans="1:9" ht="12.75">
      <c r="A80" s="101" t="str">
        <f t="shared" si="13"/>
        <v> </v>
      </c>
      <c r="B80" s="102" t="str">
        <f>IF(AND(D80&gt;0,NOT(D80=" "),NOT(D79&gt;0)),1+(COUNTIF($B$66:B79,"&gt;0"))," ")</f>
        <v> </v>
      </c>
      <c r="C80" s="103" t="s">
        <v>28</v>
      </c>
      <c r="D80" s="104" t="s">
        <v>67</v>
      </c>
      <c r="E80" s="116" t="s">
        <v>30</v>
      </c>
      <c r="F80" s="117">
        <v>9</v>
      </c>
      <c r="G80" s="118"/>
      <c r="H80" s="106">
        <f t="shared" si="12"/>
        <v>0</v>
      </c>
      <c r="I80" s="140"/>
    </row>
    <row r="81" spans="1:9" ht="12.75">
      <c r="A81" s="101" t="str">
        <f t="shared" si="13"/>
        <v> </v>
      </c>
      <c r="B81" s="102" t="str">
        <f>IF(AND(D81&gt;0,NOT(D81=" "),NOT(D80&gt;0)),1+(COUNTIF($B$66:B80,"&gt;0"))," ")</f>
        <v> </v>
      </c>
      <c r="C81" s="103"/>
      <c r="D81" s="104"/>
      <c r="E81" s="116"/>
      <c r="F81" s="117" t="s">
        <v>53</v>
      </c>
      <c r="G81" s="118"/>
      <c r="H81" s="106">
        <f t="shared" si="12"/>
      </c>
      <c r="I81" s="140"/>
    </row>
    <row r="82" spans="1:9" ht="25.5">
      <c r="A82" s="101" t="str">
        <f t="shared" si="13"/>
        <v>02.</v>
      </c>
      <c r="B82" s="102">
        <f>IF(AND(D82&gt;0,NOT(D82=" "),NOT(D81&gt;0)),1+(COUNTIF($B$66:B81,"&gt;0"))," ")</f>
        <v>5</v>
      </c>
      <c r="C82" s="103"/>
      <c r="D82" s="104" t="s">
        <v>73</v>
      </c>
      <c r="E82" s="116"/>
      <c r="F82" s="117" t="s">
        <v>53</v>
      </c>
      <c r="G82" s="118"/>
      <c r="H82" s="106">
        <f t="shared" si="12"/>
      </c>
      <c r="I82" s="140"/>
    </row>
    <row r="83" spans="1:9" ht="12.75">
      <c r="A83" s="101" t="str">
        <f aca="true" t="shared" si="14" ref="A83:A96">IF(OR(B83="",B83=" ")," ",$A$65)</f>
        <v> </v>
      </c>
      <c r="B83" s="102" t="str">
        <f>IF(AND(D83&gt;0,NOT(D83=" "),NOT(D82&gt;0)),1+(COUNTIF($B$66:B82,"&gt;0"))," ")</f>
        <v> </v>
      </c>
      <c r="C83" s="103"/>
      <c r="D83" s="104"/>
      <c r="E83" s="116" t="s">
        <v>30</v>
      </c>
      <c r="F83" s="117">
        <v>38</v>
      </c>
      <c r="G83" s="118"/>
      <c r="H83" s="106">
        <f t="shared" si="12"/>
        <v>0</v>
      </c>
      <c r="I83" s="140"/>
    </row>
    <row r="84" spans="1:9" ht="12.75">
      <c r="A84" s="101" t="str">
        <f t="shared" si="14"/>
        <v> </v>
      </c>
      <c r="B84" s="102" t="str">
        <f>IF(AND(D84&gt;0,NOT(D84=" "),NOT(D83&gt;0)),1+(COUNTIF($B$66:B83,"&gt;0"))," ")</f>
        <v> </v>
      </c>
      <c r="C84" s="103"/>
      <c r="D84" s="104"/>
      <c r="E84" s="116"/>
      <c r="F84" s="117" t="s">
        <v>53</v>
      </c>
      <c r="G84" s="118"/>
      <c r="H84" s="106">
        <f t="shared" si="12"/>
      </c>
      <c r="I84" s="140"/>
    </row>
    <row r="85" spans="1:9" ht="12.75">
      <c r="A85" s="101" t="str">
        <f t="shared" si="14"/>
        <v>02.</v>
      </c>
      <c r="B85" s="102">
        <f>IF(AND(D85&gt;0,NOT(D85=" "),NOT(D84&gt;0)),1+(COUNTIF($B$66:B84,"&gt;0"))," ")</f>
        <v>6</v>
      </c>
      <c r="C85" s="103"/>
      <c r="D85" s="104" t="s">
        <v>69</v>
      </c>
      <c r="E85" s="116"/>
      <c r="F85" s="117" t="s">
        <v>53</v>
      </c>
      <c r="G85" s="118"/>
      <c r="H85" s="106">
        <f t="shared" si="12"/>
      </c>
      <c r="I85" s="140"/>
    </row>
    <row r="86" spans="1:9" ht="12.75">
      <c r="A86" s="101" t="str">
        <f t="shared" si="14"/>
        <v> </v>
      </c>
      <c r="B86" s="102" t="str">
        <f>IF(AND(D86&gt;0,NOT(D86=" "),NOT(D85&gt;0)),1+(COUNTIF($B$66:B85,"&gt;0"))," ")</f>
        <v> </v>
      </c>
      <c r="C86" s="103" t="s">
        <v>27</v>
      </c>
      <c r="D86" s="104" t="s">
        <v>70</v>
      </c>
      <c r="E86" s="116" t="s">
        <v>31</v>
      </c>
      <c r="F86" s="117">
        <v>2</v>
      </c>
      <c r="G86" s="118"/>
      <c r="H86" s="106">
        <f t="shared" si="12"/>
        <v>0</v>
      </c>
      <c r="I86" s="140"/>
    </row>
    <row r="87" spans="1:9" ht="12.75">
      <c r="A87" s="101" t="str">
        <f t="shared" si="14"/>
        <v> </v>
      </c>
      <c r="B87" s="102" t="str">
        <f>IF(AND(D87&gt;0,NOT(D87=" "),NOT(D86&gt;0)),1+(COUNTIF($B$66:B86,"&gt;0"))," ")</f>
        <v> </v>
      </c>
      <c r="C87" s="103" t="s">
        <v>28</v>
      </c>
      <c r="D87" s="104" t="s">
        <v>71</v>
      </c>
      <c r="E87" s="116" t="s">
        <v>31</v>
      </c>
      <c r="F87" s="117">
        <v>2</v>
      </c>
      <c r="G87" s="118"/>
      <c r="H87" s="106">
        <f t="shared" si="12"/>
        <v>0</v>
      </c>
      <c r="I87" s="140"/>
    </row>
    <row r="88" spans="1:9" ht="12.75">
      <c r="A88" s="101" t="str">
        <f t="shared" si="14"/>
        <v> </v>
      </c>
      <c r="B88" s="102" t="str">
        <f>IF(AND(D88&gt;0,NOT(D88=" "),NOT(D87&gt;0)),1+(COUNTIF($B$66:B87,"&gt;0"))," ")</f>
        <v> </v>
      </c>
      <c r="C88" s="103" t="s">
        <v>29</v>
      </c>
      <c r="D88" s="104" t="s">
        <v>72</v>
      </c>
      <c r="E88" s="116" t="s">
        <v>31</v>
      </c>
      <c r="F88" s="117">
        <v>1</v>
      </c>
      <c r="G88" s="118"/>
      <c r="H88" s="106">
        <f t="shared" si="12"/>
        <v>0</v>
      </c>
      <c r="I88" s="140"/>
    </row>
    <row r="89" spans="1:9" ht="12.75">
      <c r="A89" s="101" t="str">
        <f t="shared" si="14"/>
        <v> </v>
      </c>
      <c r="B89" s="102" t="str">
        <f>IF(AND(D89&gt;0,NOT(D89=" "),NOT(D88&gt;0)),1+(COUNTIF($B$66:B88,"&gt;0"))," ")</f>
        <v> </v>
      </c>
      <c r="C89" s="103"/>
      <c r="D89" s="104"/>
      <c r="E89" s="116"/>
      <c r="F89" s="117" t="s">
        <v>53</v>
      </c>
      <c r="G89" s="118"/>
      <c r="H89" s="106">
        <f aca="true" t="shared" si="15" ref="H89:H94">IF(ISNUMBER(F89),F89*G89,"")</f>
      </c>
      <c r="I89" s="140"/>
    </row>
    <row r="90" spans="1:9" ht="76.5">
      <c r="A90" s="101" t="str">
        <f t="shared" si="14"/>
        <v>02.</v>
      </c>
      <c r="B90" s="102">
        <f>IF(AND(D90&gt;0,NOT(D90=" "),NOT(D89&gt;0)),1+(COUNTIF($B$66:B89,"&gt;0"))," ")</f>
        <v>7</v>
      </c>
      <c r="C90" s="103"/>
      <c r="D90" s="104" t="s">
        <v>350</v>
      </c>
      <c r="E90" s="116"/>
      <c r="F90" s="117" t="s">
        <v>53</v>
      </c>
      <c r="G90" s="118"/>
      <c r="H90" s="106">
        <f t="shared" si="15"/>
      </c>
      <c r="I90" s="140"/>
    </row>
    <row r="91" spans="1:9" ht="12.75">
      <c r="A91" s="101" t="str">
        <f t="shared" si="14"/>
        <v> </v>
      </c>
      <c r="B91" s="102" t="str">
        <f>IF(AND(D91&gt;0,NOT(D91=" "),NOT(D90&gt;0)),1+(COUNTIF($B$66:B90,"&gt;0"))," ")</f>
        <v> </v>
      </c>
      <c r="C91" s="103"/>
      <c r="D91" s="104"/>
      <c r="E91" s="116" t="s">
        <v>40</v>
      </c>
      <c r="F91" s="117">
        <v>1</v>
      </c>
      <c r="G91" s="118"/>
      <c r="H91" s="106">
        <f t="shared" si="15"/>
        <v>0</v>
      </c>
      <c r="I91" s="140"/>
    </row>
    <row r="92" spans="1:9" ht="12.75">
      <c r="A92" s="101" t="str">
        <f t="shared" si="14"/>
        <v> </v>
      </c>
      <c r="B92" s="102" t="str">
        <f>IF(AND(D92&gt;0,NOT(D92=" "),NOT(D91&gt;0)),1+(COUNTIF($B$66:B91,"&gt;0"))," ")</f>
        <v> </v>
      </c>
      <c r="C92" s="103"/>
      <c r="D92" s="104"/>
      <c r="E92" s="116"/>
      <c r="F92" s="117" t="s">
        <v>53</v>
      </c>
      <c r="G92" s="118"/>
      <c r="H92" s="106">
        <f t="shared" si="15"/>
      </c>
      <c r="I92" s="140"/>
    </row>
    <row r="93" spans="1:9" ht="38.25">
      <c r="A93" s="101" t="str">
        <f t="shared" si="14"/>
        <v>02.</v>
      </c>
      <c r="B93" s="102">
        <f>IF(AND(D93&gt;0,NOT(D93=" "),NOT(D92&gt;0)),1+(COUNTIF($B$66:B92,"&gt;0"))," ")</f>
        <v>8</v>
      </c>
      <c r="C93" s="103"/>
      <c r="D93" s="104" t="s">
        <v>74</v>
      </c>
      <c r="E93" s="116"/>
      <c r="F93" s="117" t="s">
        <v>53</v>
      </c>
      <c r="G93" s="118"/>
      <c r="H93" s="106"/>
      <c r="I93" s="140"/>
    </row>
    <row r="94" spans="1:9" ht="12.75">
      <c r="A94" s="101" t="str">
        <f t="shared" si="14"/>
        <v> </v>
      </c>
      <c r="B94" s="102" t="str">
        <f>IF(AND(D94&gt;0,NOT(D94=" "),NOT(D93&gt;0)),1+(COUNTIF($B$66:B93,"&gt;0"))," ")</f>
        <v> </v>
      </c>
      <c r="C94" s="103"/>
      <c r="D94" s="104"/>
      <c r="E94" s="116" t="s">
        <v>30</v>
      </c>
      <c r="F94" s="117">
        <v>31.5</v>
      </c>
      <c r="G94" s="118"/>
      <c r="H94" s="106">
        <f t="shared" si="15"/>
        <v>0</v>
      </c>
      <c r="I94" s="140"/>
    </row>
    <row r="95" spans="1:9" ht="12.75">
      <c r="A95" s="101" t="str">
        <f t="shared" si="14"/>
        <v> </v>
      </c>
      <c r="B95" s="102" t="str">
        <f>IF(AND(D95&gt;0,NOT(D95=" "),NOT(D94&gt;0)),1+(COUNTIF($B$66:B94,"&gt;0"))," ")</f>
        <v> </v>
      </c>
      <c r="C95" s="103"/>
      <c r="D95" s="104"/>
      <c r="E95" s="116"/>
      <c r="F95" s="117" t="s">
        <v>53</v>
      </c>
      <c r="G95" s="118"/>
      <c r="H95" s="106">
        <f aca="true" t="shared" si="16" ref="H95:H100">IF(ISNUMBER(F95),F95*G95,"")</f>
      </c>
      <c r="I95" s="140"/>
    </row>
    <row r="96" spans="1:9" ht="76.5">
      <c r="A96" s="101" t="str">
        <f t="shared" si="14"/>
        <v>02.</v>
      </c>
      <c r="B96" s="102">
        <f>IF(AND(D96&gt;0,NOT(D96=" "),NOT(D95&gt;0)),1+(COUNTIF($B$66:B95,"&gt;0"))," ")</f>
        <v>9</v>
      </c>
      <c r="C96" s="103"/>
      <c r="D96" s="104" t="s">
        <v>331</v>
      </c>
      <c r="E96" s="116"/>
      <c r="F96" s="117" t="s">
        <v>53</v>
      </c>
      <c r="G96" s="118"/>
      <c r="H96" s="106">
        <f t="shared" si="16"/>
      </c>
      <c r="I96" s="140"/>
    </row>
    <row r="97" spans="1:9" ht="12.75">
      <c r="A97" s="101" t="str">
        <f aca="true" t="shared" si="17" ref="A97:A105">IF(OR(B97="",B97=" ")," ",$A$65)</f>
        <v> </v>
      </c>
      <c r="B97" s="102" t="str">
        <f>IF(AND(D97&gt;0,NOT(D97=" "),NOT(D96&gt;0)),1+(COUNTIF($B$66:B96,"&gt;0"))," ")</f>
        <v> </v>
      </c>
      <c r="C97" s="103" t="s">
        <v>27</v>
      </c>
      <c r="D97" s="104" t="s">
        <v>75</v>
      </c>
      <c r="E97" s="116" t="s">
        <v>30</v>
      </c>
      <c r="F97" s="117">
        <v>38</v>
      </c>
      <c r="G97" s="118"/>
      <c r="H97" s="106">
        <f t="shared" si="16"/>
        <v>0</v>
      </c>
      <c r="I97" s="140"/>
    </row>
    <row r="98" spans="1:9" ht="12.75">
      <c r="A98" s="101" t="str">
        <f t="shared" si="17"/>
        <v> </v>
      </c>
      <c r="B98" s="102" t="str">
        <f>IF(AND(D98&gt;0,NOT(D98=" "),NOT(D97&gt;0)),1+(COUNTIF($B$66:B97,"&gt;0"))," ")</f>
        <v> </v>
      </c>
      <c r="C98" s="103" t="s">
        <v>28</v>
      </c>
      <c r="D98" s="104" t="s">
        <v>76</v>
      </c>
      <c r="E98" s="116" t="s">
        <v>35</v>
      </c>
      <c r="F98" s="117">
        <v>25</v>
      </c>
      <c r="G98" s="118"/>
      <c r="H98" s="106">
        <f t="shared" si="16"/>
        <v>0</v>
      </c>
      <c r="I98" s="140"/>
    </row>
    <row r="99" spans="1:9" ht="12.75">
      <c r="A99" s="101" t="str">
        <f t="shared" si="17"/>
        <v> </v>
      </c>
      <c r="B99" s="102" t="str">
        <f>IF(AND(D99&gt;0,NOT(D99=" "),NOT(D98&gt;0)),1+(COUNTIF($B$66:B98,"&gt;0"))," ")</f>
        <v> </v>
      </c>
      <c r="C99" s="103" t="s">
        <v>29</v>
      </c>
      <c r="D99" s="104" t="s">
        <v>91</v>
      </c>
      <c r="E99" s="116" t="s">
        <v>30</v>
      </c>
      <c r="F99" s="117">
        <v>39</v>
      </c>
      <c r="G99" s="118"/>
      <c r="H99" s="106">
        <f t="shared" si="16"/>
        <v>0</v>
      </c>
      <c r="I99" s="140"/>
    </row>
    <row r="100" spans="1:9" ht="12.75">
      <c r="A100" s="101" t="str">
        <f t="shared" si="17"/>
        <v> </v>
      </c>
      <c r="B100" s="102" t="str">
        <f>IF(AND(D100&gt;0,NOT(D100=" "),NOT(D99&gt;0)),1+(COUNTIF($B$66:B99,"&gt;0"))," ")</f>
        <v> </v>
      </c>
      <c r="C100" s="103" t="s">
        <v>32</v>
      </c>
      <c r="D100" s="104" t="s">
        <v>92</v>
      </c>
      <c r="E100" s="116" t="s">
        <v>30</v>
      </c>
      <c r="F100" s="117">
        <v>80</v>
      </c>
      <c r="G100" s="118"/>
      <c r="H100" s="106">
        <f t="shared" si="16"/>
        <v>0</v>
      </c>
      <c r="I100" s="140"/>
    </row>
    <row r="101" spans="1:9" ht="12.75">
      <c r="A101" s="101" t="str">
        <f t="shared" si="17"/>
        <v> </v>
      </c>
      <c r="B101" s="102" t="str">
        <f>IF(AND(D101&gt;0,NOT(D101=" "),NOT(D100&gt;0)),1+(COUNTIF($B$66:B100,"&gt;0"))," ")</f>
        <v> </v>
      </c>
      <c r="C101" s="103"/>
      <c r="D101" s="104"/>
      <c r="E101" s="116"/>
      <c r="F101" s="117" t="s">
        <v>53</v>
      </c>
      <c r="G101" s="118"/>
      <c r="H101" s="106">
        <f aca="true" t="shared" si="18" ref="H101:H111">IF(ISNUMBER(F101),F101*G101,"")</f>
      </c>
      <c r="I101" s="140"/>
    </row>
    <row r="102" spans="1:9" ht="12.75">
      <c r="A102" s="101" t="str">
        <f t="shared" si="17"/>
        <v>02.</v>
      </c>
      <c r="B102" s="102">
        <f>IF(AND(D102&gt;0,NOT(D102=" "),NOT(D101&gt;0)),1+(COUNTIF($B$66:B101,"&gt;0"))," ")</f>
        <v>10</v>
      </c>
      <c r="C102" s="103"/>
      <c r="D102" s="104" t="s">
        <v>77</v>
      </c>
      <c r="E102" s="116"/>
      <c r="F102" s="117" t="s">
        <v>53</v>
      </c>
      <c r="G102" s="118"/>
      <c r="H102" s="106">
        <f t="shared" si="18"/>
      </c>
      <c r="I102" s="140"/>
    </row>
    <row r="103" spans="1:9" ht="25.5">
      <c r="A103" s="101" t="str">
        <f t="shared" si="17"/>
        <v> </v>
      </c>
      <c r="B103" s="102" t="str">
        <f>IF(AND(D103&gt;0,NOT(D103=" "),NOT(D102&gt;0)),1+(COUNTIF($B$66:B102,"&gt;0"))," ")</f>
        <v> </v>
      </c>
      <c r="C103" s="103" t="s">
        <v>27</v>
      </c>
      <c r="D103" s="104" t="s">
        <v>78</v>
      </c>
      <c r="E103" s="116" t="s">
        <v>30</v>
      </c>
      <c r="F103" s="117">
        <v>21.5</v>
      </c>
      <c r="G103" s="118"/>
      <c r="H103" s="106">
        <f t="shared" si="18"/>
        <v>0</v>
      </c>
      <c r="I103" s="140"/>
    </row>
    <row r="104" spans="1:9" ht="12.75">
      <c r="A104" s="101" t="str">
        <f t="shared" si="17"/>
        <v> </v>
      </c>
      <c r="B104" s="102" t="str">
        <f>IF(AND(D104&gt;0,NOT(D104=" "),NOT(D103&gt;0)),1+(COUNTIF($B$66:B103,"&gt;0"))," ")</f>
        <v> </v>
      </c>
      <c r="C104" s="103" t="s">
        <v>28</v>
      </c>
      <c r="D104" s="104" t="s">
        <v>79</v>
      </c>
      <c r="E104" s="116" t="s">
        <v>30</v>
      </c>
      <c r="F104" s="117">
        <v>24.5</v>
      </c>
      <c r="G104" s="118"/>
      <c r="H104" s="106">
        <f t="shared" si="18"/>
        <v>0</v>
      </c>
      <c r="I104" s="140"/>
    </row>
    <row r="105" spans="1:9" ht="12.75">
      <c r="A105" s="101" t="str">
        <f t="shared" si="17"/>
        <v> </v>
      </c>
      <c r="B105" s="102" t="str">
        <f>IF(AND(D105&gt;0,NOT(D105=" "),NOT(D104&gt;0)),1+(COUNTIF($B$66:B104,"&gt;0"))," ")</f>
        <v> </v>
      </c>
      <c r="C105" s="103"/>
      <c r="D105" s="104"/>
      <c r="E105" s="116"/>
      <c r="F105" s="117" t="s">
        <v>53</v>
      </c>
      <c r="G105" s="118"/>
      <c r="H105" s="106">
        <f t="shared" si="18"/>
      </c>
      <c r="I105" s="140"/>
    </row>
    <row r="106" spans="1:9" ht="51">
      <c r="A106" s="101" t="str">
        <f aca="true" t="shared" si="19" ref="A106:A115">IF(OR(B106="",B106=" ")," ",$A$65)</f>
        <v>02.</v>
      </c>
      <c r="B106" s="102">
        <f>IF(AND(D106&gt;0,NOT(D106=" "),NOT(D105&gt;0)),1+(COUNTIF($B$66:B105,"&gt;0"))," ")</f>
        <v>11</v>
      </c>
      <c r="C106" s="103"/>
      <c r="D106" s="104" t="s">
        <v>93</v>
      </c>
      <c r="E106" s="116"/>
      <c r="F106" s="117" t="s">
        <v>53</v>
      </c>
      <c r="G106" s="118"/>
      <c r="H106" s="106">
        <f t="shared" si="18"/>
      </c>
      <c r="I106" s="140"/>
    </row>
    <row r="107" spans="1:9" ht="12.75">
      <c r="A107" s="101" t="str">
        <f t="shared" si="19"/>
        <v> </v>
      </c>
      <c r="B107" s="102" t="str">
        <f>IF(AND(D107&gt;0,NOT(D107=" "),NOT(D106&gt;0)),1+(COUNTIF($B$66:B106,"&gt;0"))," ")</f>
        <v> </v>
      </c>
      <c r="C107" s="103"/>
      <c r="D107" s="104"/>
      <c r="E107" s="116" t="s">
        <v>30</v>
      </c>
      <c r="F107" s="117">
        <v>21.5</v>
      </c>
      <c r="G107" s="118"/>
      <c r="H107" s="106">
        <f t="shared" si="18"/>
        <v>0</v>
      </c>
      <c r="I107" s="140"/>
    </row>
    <row r="108" spans="1:9" ht="12.75">
      <c r="A108" s="101" t="str">
        <f t="shared" si="19"/>
        <v> </v>
      </c>
      <c r="B108" s="102" t="str">
        <f>IF(AND(D108&gt;0,NOT(D108=" "),NOT(D107&gt;0)),1+(COUNTIF($B$66:B107,"&gt;0"))," ")</f>
        <v> </v>
      </c>
      <c r="C108" s="103"/>
      <c r="D108" s="104"/>
      <c r="E108" s="116"/>
      <c r="F108" s="117" t="s">
        <v>53</v>
      </c>
      <c r="G108" s="118"/>
      <c r="H108" s="106">
        <f t="shared" si="18"/>
      </c>
      <c r="I108" s="140"/>
    </row>
    <row r="109" spans="1:9" ht="12.75">
      <c r="A109" s="101" t="str">
        <f t="shared" si="19"/>
        <v>02.</v>
      </c>
      <c r="B109" s="102">
        <f>IF(AND(D109&gt;0,NOT(D109=" "),NOT(D108&gt;0)),1+(COUNTIF($B$66:B108,"&gt;0"))," ")</f>
        <v>12</v>
      </c>
      <c r="C109" s="103"/>
      <c r="D109" s="104" t="str">
        <f>"Isto kao stavka "&amp;A106&amp;B106&amp;" samo sokl u visini 10 cm."</f>
        <v>Isto kao stavka 02.11 samo sokl u visini 10 cm.</v>
      </c>
      <c r="E109" s="116"/>
      <c r="F109" s="117" t="s">
        <v>53</v>
      </c>
      <c r="G109" s="118"/>
      <c r="H109" s="106">
        <f t="shared" si="18"/>
      </c>
      <c r="I109" s="140"/>
    </row>
    <row r="110" spans="1:9" ht="12.75">
      <c r="A110" s="101" t="str">
        <f t="shared" si="19"/>
        <v> </v>
      </c>
      <c r="B110" s="102" t="str">
        <f>IF(AND(D110&gt;0,NOT(D110=" "),NOT(D109&gt;0)),1+(COUNTIF($B$66:B109,"&gt;0"))," ")</f>
        <v> </v>
      </c>
      <c r="C110" s="103"/>
      <c r="D110" s="104"/>
      <c r="E110" s="116" t="s">
        <v>35</v>
      </c>
      <c r="F110" s="117">
        <v>23</v>
      </c>
      <c r="G110" s="118"/>
      <c r="H110" s="106">
        <f t="shared" si="18"/>
        <v>0</v>
      </c>
      <c r="I110" s="140"/>
    </row>
    <row r="111" spans="1:9" ht="12.75">
      <c r="A111" s="101" t="str">
        <f t="shared" si="19"/>
        <v> </v>
      </c>
      <c r="B111" s="102" t="str">
        <f>IF(AND(D111&gt;0,NOT(D111=" "),NOT(D110&gt;0)),1+(COUNTIF($B$66:B110,"&gt;0"))," ")</f>
        <v> </v>
      </c>
      <c r="C111" s="103"/>
      <c r="D111" s="104"/>
      <c r="E111" s="116"/>
      <c r="F111" s="117" t="s">
        <v>53</v>
      </c>
      <c r="G111" s="118"/>
      <c r="H111" s="106">
        <f t="shared" si="18"/>
      </c>
      <c r="I111" s="140"/>
    </row>
    <row r="112" spans="1:9" ht="38.25">
      <c r="A112" s="101" t="str">
        <f t="shared" si="19"/>
        <v>02.</v>
      </c>
      <c r="B112" s="102">
        <f>IF(AND(D112&gt;0,NOT(D112=" "),NOT(D111&gt;0)),1+(COUNTIF($B$66:B111,"&gt;0"))," ")</f>
        <v>13</v>
      </c>
      <c r="C112" s="103"/>
      <c r="D112" s="104" t="s">
        <v>80</v>
      </c>
      <c r="E112" s="116"/>
      <c r="F112" s="117" t="s">
        <v>53</v>
      </c>
      <c r="G112" s="118"/>
      <c r="H112" s="106">
        <f aca="true" t="shared" si="20" ref="H112:H122">IF(ISNUMBER(F112),F112*G112,"")</f>
      </c>
      <c r="I112" s="140"/>
    </row>
    <row r="113" spans="1:9" ht="12.75">
      <c r="A113" s="101" t="str">
        <f t="shared" si="19"/>
        <v> </v>
      </c>
      <c r="B113" s="102" t="str">
        <f>IF(AND(D113&gt;0,NOT(D113=" "),NOT(D112&gt;0)),1+(COUNTIF($B$66:B112,"&gt;0"))," ")</f>
        <v> </v>
      </c>
      <c r="C113" s="103"/>
      <c r="D113" s="104"/>
      <c r="E113" s="116" t="s">
        <v>30</v>
      </c>
      <c r="F113" s="117">
        <v>192</v>
      </c>
      <c r="G113" s="118"/>
      <c r="H113" s="106">
        <f t="shared" si="20"/>
        <v>0</v>
      </c>
      <c r="I113" s="140"/>
    </row>
    <row r="114" spans="1:9" ht="12.75">
      <c r="A114" s="101" t="str">
        <f t="shared" si="19"/>
        <v> </v>
      </c>
      <c r="B114" s="102" t="str">
        <f>IF(AND(D114&gt;0,NOT(D114=" "),NOT(D113&gt;0)),1+(COUNTIF($B$66:B113,"&gt;0"))," ")</f>
        <v> </v>
      </c>
      <c r="C114" s="103"/>
      <c r="D114" s="104"/>
      <c r="E114" s="116"/>
      <c r="F114" s="117" t="s">
        <v>53</v>
      </c>
      <c r="G114" s="118"/>
      <c r="H114" s="106">
        <f t="shared" si="20"/>
      </c>
      <c r="I114" s="140"/>
    </row>
    <row r="115" spans="1:9" ht="25.5">
      <c r="A115" s="101" t="str">
        <f t="shared" si="19"/>
        <v>02.</v>
      </c>
      <c r="B115" s="102">
        <f>IF(AND(D115&gt;0,NOT(D115=" "),NOT(D114&gt;0)),1+(COUNTIF($B$66:B114,"&gt;0"))," ")</f>
        <v>14</v>
      </c>
      <c r="C115" s="103"/>
      <c r="D115" s="104" t="str">
        <f>"Isto kao st. "&amp;A112&amp;B112&amp;" samo klasičnih svodova od opeke."</f>
        <v>Isto kao st. 02.13 samo klasičnih svodova od opeke.</v>
      </c>
      <c r="E115" s="116"/>
      <c r="F115" s="117" t="s">
        <v>53</v>
      </c>
      <c r="G115" s="118"/>
      <c r="H115" s="106">
        <f t="shared" si="20"/>
      </c>
      <c r="I115" s="140"/>
    </row>
    <row r="116" spans="1:9" ht="12.75">
      <c r="A116" s="101" t="str">
        <f aca="true" t="shared" si="21" ref="A116:A121">IF(OR(B116="",B116=" ")," ",$A$65)</f>
        <v> </v>
      </c>
      <c r="B116" s="102" t="str">
        <f>IF(AND(D116&gt;0,NOT(D116=" "),NOT(D115&gt;0)),1+(COUNTIF($B$66:B115,"&gt;0"))," ")</f>
        <v> </v>
      </c>
      <c r="C116" s="103"/>
      <c r="D116" s="104"/>
      <c r="E116" s="127" t="s">
        <v>30</v>
      </c>
      <c r="F116" s="117">
        <v>62</v>
      </c>
      <c r="G116" s="118"/>
      <c r="H116" s="106">
        <f t="shared" si="20"/>
        <v>0</v>
      </c>
      <c r="I116" s="140"/>
    </row>
    <row r="117" spans="1:9" ht="12.75">
      <c r="A117" s="101" t="str">
        <f t="shared" si="21"/>
        <v> </v>
      </c>
      <c r="B117" s="102" t="str">
        <f>IF(AND(D117&gt;0,NOT(D117=" "),NOT(D116&gt;0)),1+(COUNTIF($B$66:B116,"&gt;0"))," ")</f>
        <v> </v>
      </c>
      <c r="C117" s="103"/>
      <c r="D117" s="104"/>
      <c r="E117" s="127"/>
      <c r="F117" s="117"/>
      <c r="G117" s="118"/>
      <c r="H117" s="106">
        <f t="shared" si="20"/>
      </c>
      <c r="I117" s="140"/>
    </row>
    <row r="118" spans="1:9" ht="76.5">
      <c r="A118" s="101" t="str">
        <f t="shared" si="21"/>
        <v>02.</v>
      </c>
      <c r="B118" s="102">
        <f>IF(AND(D118&gt;0,NOT(D118=" "),NOT(D117&gt;0)),1+(COUNTIF($B$66:B117,"&gt;0"))," ")</f>
        <v>15</v>
      </c>
      <c r="C118" s="103"/>
      <c r="D118" s="104" t="s">
        <v>87</v>
      </c>
      <c r="E118" s="127"/>
      <c r="F118" s="117"/>
      <c r="G118" s="118"/>
      <c r="H118" s="106">
        <f t="shared" si="20"/>
      </c>
      <c r="I118" s="140"/>
    </row>
    <row r="119" spans="1:9" ht="12.75">
      <c r="A119" s="101" t="str">
        <f t="shared" si="21"/>
        <v> </v>
      </c>
      <c r="B119" s="102" t="str">
        <f>IF(AND(D119&gt;0,NOT(D119=" "),NOT(D118&gt;0)),1+(COUNTIF($B$66:B118,"&gt;0"))," ")</f>
        <v> </v>
      </c>
      <c r="C119" s="103"/>
      <c r="D119" s="104"/>
      <c r="E119" s="127" t="s">
        <v>35</v>
      </c>
      <c r="F119" s="117">
        <v>15</v>
      </c>
      <c r="G119" s="118"/>
      <c r="H119" s="106">
        <f t="shared" si="20"/>
        <v>0</v>
      </c>
      <c r="I119" s="140"/>
    </row>
    <row r="120" spans="1:9" ht="12.75">
      <c r="A120" s="101" t="str">
        <f t="shared" si="21"/>
        <v> </v>
      </c>
      <c r="B120" s="102" t="str">
        <f>IF(AND(D120&gt;0,NOT(D120=" "),NOT(D119&gt;0)),1+(COUNTIF($B$66:B119,"&gt;0"))," ")</f>
        <v> </v>
      </c>
      <c r="C120" s="103"/>
      <c r="D120" s="104"/>
      <c r="E120" s="105"/>
      <c r="F120" s="117" t="s">
        <v>53</v>
      </c>
      <c r="G120" s="118"/>
      <c r="H120" s="106">
        <f t="shared" si="20"/>
      </c>
      <c r="I120" s="140"/>
    </row>
    <row r="121" spans="1:9" ht="127.5">
      <c r="A121" s="101" t="str">
        <f t="shared" si="21"/>
        <v>02.</v>
      </c>
      <c r="B121" s="102">
        <f>IF(AND(D121&gt;0,NOT(D121=" "),NOT(D120&gt;0)),1+(COUNTIF($B$66:B120,"&gt;0"))," ")</f>
        <v>16</v>
      </c>
      <c r="C121" s="103"/>
      <c r="D121" s="104" t="s">
        <v>333</v>
      </c>
      <c r="E121" s="105"/>
      <c r="F121" s="117" t="s">
        <v>53</v>
      </c>
      <c r="G121" s="118"/>
      <c r="H121" s="106">
        <f t="shared" si="20"/>
      </c>
      <c r="I121" s="140"/>
    </row>
    <row r="122" spans="1:9" ht="12.75">
      <c r="A122" s="101" t="str">
        <f aca="true" t="shared" si="22" ref="A122:A128">IF(OR(B122="",B122=" ")," ",$A$65)</f>
        <v> </v>
      </c>
      <c r="B122" s="102" t="str">
        <f>IF(AND(D122&gt;0,NOT(D122=" "),NOT(D121&gt;0)),1+(COUNTIF($B$66:B121,"&gt;0"))," ")</f>
        <v> </v>
      </c>
      <c r="C122" s="103"/>
      <c r="D122" s="104"/>
      <c r="E122" s="105" t="s">
        <v>35</v>
      </c>
      <c r="F122" s="117">
        <v>410.5</v>
      </c>
      <c r="G122" s="118"/>
      <c r="H122" s="106">
        <f t="shared" si="20"/>
        <v>0</v>
      </c>
      <c r="I122" s="140"/>
    </row>
    <row r="123" spans="1:9" ht="12.75">
      <c r="A123" s="101" t="str">
        <f t="shared" si="22"/>
        <v> </v>
      </c>
      <c r="B123" s="102" t="str">
        <f>IF(AND(D123&gt;0,NOT(D123=" "),NOT(D122&gt;0)),1+(COUNTIF($B$66:B122,"&gt;0"))," ")</f>
        <v> </v>
      </c>
      <c r="C123" s="103"/>
      <c r="D123" s="104"/>
      <c r="E123" s="105"/>
      <c r="F123" s="117" t="s">
        <v>53</v>
      </c>
      <c r="G123" s="118"/>
      <c r="H123" s="106">
        <f aca="true" t="shared" si="23" ref="H123:H147">IF(ISNUMBER(F123),F123*G123,"")</f>
      </c>
      <c r="I123" s="140"/>
    </row>
    <row r="124" spans="1:9" ht="102">
      <c r="A124" s="101" t="str">
        <f t="shared" si="22"/>
        <v>02.</v>
      </c>
      <c r="B124" s="102">
        <f>IF(AND(D124&gt;0,NOT(D124=" "),NOT(D123&gt;0)),1+(COUNTIF($B$66:B123,"&gt;0"))," ")</f>
        <v>17</v>
      </c>
      <c r="C124" s="103"/>
      <c r="D124" s="104" t="s">
        <v>0</v>
      </c>
      <c r="E124" s="105"/>
      <c r="F124" s="117" t="s">
        <v>53</v>
      </c>
      <c r="G124" s="118"/>
      <c r="H124" s="106">
        <f t="shared" si="23"/>
      </c>
      <c r="I124" s="140"/>
    </row>
    <row r="125" spans="1:9" ht="178.5">
      <c r="A125" s="101"/>
      <c r="B125" s="102"/>
      <c r="C125" s="103"/>
      <c r="D125" s="104" t="s">
        <v>340</v>
      </c>
      <c r="E125" s="105"/>
      <c r="F125" s="117"/>
      <c r="G125" s="118"/>
      <c r="H125" s="106"/>
      <c r="I125" s="140"/>
    </row>
    <row r="126" spans="1:9" ht="12.75">
      <c r="A126" s="101" t="str">
        <f t="shared" si="22"/>
        <v> </v>
      </c>
      <c r="B126" s="102" t="str">
        <f>IF(AND(D126&gt;0,NOT(D126=" "),NOT(D124&gt;0)),1+(COUNTIF($B$66:B124,"&gt;0"))," ")</f>
        <v> </v>
      </c>
      <c r="C126" s="103"/>
      <c r="D126" s="104"/>
      <c r="E126" s="105" t="s">
        <v>31</v>
      </c>
      <c r="F126" s="117">
        <v>3</v>
      </c>
      <c r="G126" s="118"/>
      <c r="H126" s="106">
        <f t="shared" si="23"/>
        <v>0</v>
      </c>
      <c r="I126" s="140"/>
    </row>
    <row r="127" spans="1:9" ht="12.75">
      <c r="A127" s="101" t="str">
        <f t="shared" si="22"/>
        <v> </v>
      </c>
      <c r="B127" s="102" t="str">
        <f>IF(AND(D127&gt;0,NOT(D127=" "),NOT(D126&gt;0)),1+(COUNTIF($B$66:B126,"&gt;0"))," ")</f>
        <v> </v>
      </c>
      <c r="C127" s="103"/>
      <c r="D127" s="104"/>
      <c r="E127" s="105"/>
      <c r="F127" s="117" t="s">
        <v>53</v>
      </c>
      <c r="G127" s="118"/>
      <c r="H127" s="106">
        <f t="shared" si="23"/>
      </c>
      <c r="I127" s="140"/>
    </row>
    <row r="128" spans="1:9" ht="51">
      <c r="A128" s="101" t="str">
        <f t="shared" si="22"/>
        <v>02.</v>
      </c>
      <c r="B128" s="102">
        <f>IF(AND(D128&gt;0,NOT(D128=" "),NOT(D127&gt;0)),1+(COUNTIF($B$66:B127,"&gt;0"))," ")</f>
        <v>18</v>
      </c>
      <c r="C128" s="103"/>
      <c r="D128" s="104" t="str">
        <f>"Izrada i postava jednokrilnih ostakljenih protuporvalnih vrata. Ostalo kao stavka "&amp;A124&amp;B124&amp;". 
Veličina 80/190 cm prema priloženoj shemi (Stavka 7v)."</f>
        <v>Izrada i postava jednokrilnih ostakljenih protuporvalnih vrata. Ostalo kao stavka 02.17. 
Veličina 80/190 cm prema priloženoj shemi (Stavka 7v).</v>
      </c>
      <c r="E128" s="105"/>
      <c r="F128" s="117" t="s">
        <v>53</v>
      </c>
      <c r="G128" s="118"/>
      <c r="H128" s="106">
        <f t="shared" si="23"/>
      </c>
      <c r="I128" s="140"/>
    </row>
    <row r="129" spans="1:9" ht="12.75">
      <c r="A129" s="101" t="str">
        <f aca="true" t="shared" si="24" ref="A129:A134">IF(OR(B129="",B129=" ")," ",$A$65)</f>
        <v> </v>
      </c>
      <c r="B129" s="102" t="str">
        <f>IF(AND(D129&gt;0,NOT(D129=" "),NOT(D128&gt;0)),1+(COUNTIF($B$66:B128,"&gt;0"))," ")</f>
        <v> </v>
      </c>
      <c r="C129" s="103"/>
      <c r="D129" s="104"/>
      <c r="E129" s="105" t="s">
        <v>31</v>
      </c>
      <c r="F129" s="117">
        <v>1</v>
      </c>
      <c r="G129" s="118"/>
      <c r="H129" s="106">
        <f t="shared" si="23"/>
        <v>0</v>
      </c>
      <c r="I129" s="140"/>
    </row>
    <row r="130" spans="1:9" ht="12.75">
      <c r="A130" s="101" t="str">
        <f t="shared" si="24"/>
        <v> </v>
      </c>
      <c r="B130" s="102" t="str">
        <f>IF(AND(D130&gt;0,NOT(D130=" "),NOT(D129&gt;0)),1+(COUNTIF($B$66:B129,"&gt;0"))," ")</f>
        <v> </v>
      </c>
      <c r="C130" s="103"/>
      <c r="D130" s="104"/>
      <c r="E130" s="105"/>
      <c r="F130" s="117" t="s">
        <v>53</v>
      </c>
      <c r="G130" s="118"/>
      <c r="H130" s="106">
        <f>IF(ISNUMBER(F130),F130*G130,"")</f>
      </c>
      <c r="I130" s="140"/>
    </row>
    <row r="131" spans="1:9" ht="63.75">
      <c r="A131" s="101" t="str">
        <f t="shared" si="24"/>
        <v>02.</v>
      </c>
      <c r="B131" s="102">
        <f>IF(AND(D131&gt;0,NOT(D131=" "),NOT(D130&gt;0)),1+(COUNTIF($B$66:B130,"&gt;0"))," ")</f>
        <v>19</v>
      </c>
      <c r="C131" s="103"/>
      <c r="D131" s="104" t="s">
        <v>344</v>
      </c>
      <c r="E131" s="105"/>
      <c r="F131" s="117" t="s">
        <v>53</v>
      </c>
      <c r="G131" s="118"/>
      <c r="H131" s="106">
        <f>IF(ISNUMBER(F131),F131*G131,"")</f>
      </c>
      <c r="I131" s="140"/>
    </row>
    <row r="132" spans="1:9" ht="12.75">
      <c r="A132" s="101" t="str">
        <f t="shared" si="24"/>
        <v> </v>
      </c>
      <c r="B132" s="102" t="str">
        <f>IF(AND(D132&gt;0,NOT(D132=" "),NOT(D131&gt;0)),1+(COUNTIF($B$66:B131,"&gt;0"))," ")</f>
        <v> </v>
      </c>
      <c r="C132" s="103"/>
      <c r="D132" s="104"/>
      <c r="E132" s="105" t="s">
        <v>31</v>
      </c>
      <c r="F132" s="117">
        <v>1</v>
      </c>
      <c r="G132" s="118"/>
      <c r="H132" s="106">
        <f>IF(ISNUMBER(F132),F132*G132,"")</f>
        <v>0</v>
      </c>
      <c r="I132" s="140"/>
    </row>
    <row r="133" spans="1:9" ht="12.75">
      <c r="A133" s="101" t="str">
        <f t="shared" si="24"/>
        <v> </v>
      </c>
      <c r="B133" s="102" t="str">
        <f>IF(AND(D133&gt;0,NOT(D133=" "),NOT(D132&gt;0)),1+(COUNTIF($B$66:B132,"&gt;0"))," ")</f>
        <v> </v>
      </c>
      <c r="C133" s="103"/>
      <c r="D133" s="104"/>
      <c r="E133" s="105"/>
      <c r="F133" s="117" t="s">
        <v>53</v>
      </c>
      <c r="G133" s="118"/>
      <c r="H133" s="106">
        <f>IF(ISNUMBER(F133),F133*G133,"")</f>
      </c>
      <c r="I133" s="140"/>
    </row>
    <row r="134" spans="1:9" ht="153">
      <c r="A134" s="101" t="str">
        <f t="shared" si="24"/>
        <v>02.</v>
      </c>
      <c r="B134" s="102">
        <f>IF(AND(D134&gt;0,NOT(D134=" "),NOT(D133&gt;0)),1+(COUNTIF($B$66:B133,"&gt;0"))," ")</f>
        <v>20</v>
      </c>
      <c r="C134" s="103"/>
      <c r="D134" s="104" t="s">
        <v>342</v>
      </c>
      <c r="E134" s="105"/>
      <c r="F134" s="117" t="s">
        <v>53</v>
      </c>
      <c r="G134" s="118"/>
      <c r="H134" s="106">
        <f t="shared" si="23"/>
      </c>
      <c r="I134" s="140"/>
    </row>
    <row r="135" spans="1:9" ht="12.75">
      <c r="A135" s="101" t="str">
        <f aca="true" t="shared" si="25" ref="A135:A142">IF(OR(B135="",B135=" ")," ",$A$65)</f>
        <v> </v>
      </c>
      <c r="B135" s="102" t="str">
        <f>IF(AND(D135&gt;0,NOT(D135=" "),NOT(D134&gt;0)),1+(COUNTIF($B$66:B134,"&gt;0"))," ")</f>
        <v> </v>
      </c>
      <c r="C135" s="103"/>
      <c r="D135" s="104"/>
      <c r="E135" s="105" t="s">
        <v>40</v>
      </c>
      <c r="F135" s="117">
        <v>1</v>
      </c>
      <c r="G135" s="118"/>
      <c r="H135" s="106">
        <f t="shared" si="23"/>
        <v>0</v>
      </c>
      <c r="I135" s="140"/>
    </row>
    <row r="136" spans="1:9" ht="12.75">
      <c r="A136" s="101" t="str">
        <f t="shared" si="25"/>
        <v> </v>
      </c>
      <c r="B136" s="102" t="str">
        <f>IF(AND(D136&gt;0,NOT(D136=" "),NOT(D135&gt;0)),1+(COUNTIF($B$66:B135,"&gt;0"))," ")</f>
        <v> </v>
      </c>
      <c r="C136" s="103"/>
      <c r="D136" s="104"/>
      <c r="E136" s="105"/>
      <c r="F136" s="117" t="s">
        <v>53</v>
      </c>
      <c r="G136" s="118"/>
      <c r="H136" s="106"/>
      <c r="I136" s="140"/>
    </row>
    <row r="137" spans="1:9" ht="89.25">
      <c r="A137" s="101" t="str">
        <f t="shared" si="25"/>
        <v>02.</v>
      </c>
      <c r="B137" s="102">
        <f>IF(AND(D137&gt;0,NOT(D137=" "),NOT(D136&gt;0)),1+(COUNTIF($B$66:B136,"&gt;0"))," ")</f>
        <v>21</v>
      </c>
      <c r="C137" s="103"/>
      <c r="D137" s="104" t="s">
        <v>347</v>
      </c>
      <c r="E137" s="105"/>
      <c r="F137" s="117" t="s">
        <v>53</v>
      </c>
      <c r="G137" s="118"/>
      <c r="H137" s="106"/>
      <c r="I137" s="140"/>
    </row>
    <row r="138" spans="1:9" ht="12.75">
      <c r="A138" s="101" t="str">
        <f t="shared" si="25"/>
        <v> </v>
      </c>
      <c r="B138" s="102" t="str">
        <f>IF(AND(D138&gt;0,NOT(D138=" "),NOT(D137&gt;0)),1+(COUNTIF($B$66:B137,"&gt;0"))," ")</f>
        <v> </v>
      </c>
      <c r="C138" s="103" t="s">
        <v>27</v>
      </c>
      <c r="D138" s="104" t="s">
        <v>348</v>
      </c>
      <c r="E138" s="105" t="s">
        <v>31</v>
      </c>
      <c r="F138" s="117">
        <v>1</v>
      </c>
      <c r="G138" s="118"/>
      <c r="H138" s="106">
        <f>IF(ISNUMBER(F138),F138*G138,"")</f>
        <v>0</v>
      </c>
      <c r="I138" s="140"/>
    </row>
    <row r="139" spans="1:9" ht="12.75">
      <c r="A139" s="101" t="str">
        <f t="shared" si="25"/>
        <v> </v>
      </c>
      <c r="B139" s="102" t="str">
        <f>IF(AND(D139&gt;0,NOT(D139=" "),NOT(D138&gt;0)),1+(COUNTIF($B$66:B138,"&gt;0"))," ")</f>
        <v> </v>
      </c>
      <c r="C139" s="103" t="s">
        <v>28</v>
      </c>
      <c r="D139" s="104" t="s">
        <v>349</v>
      </c>
      <c r="E139" s="105" t="s">
        <v>31</v>
      </c>
      <c r="F139" s="117">
        <v>1</v>
      </c>
      <c r="G139" s="118"/>
      <c r="H139" s="106">
        <f>IF(ISNUMBER(F139),F139*G139,"")</f>
        <v>0</v>
      </c>
      <c r="I139" s="140"/>
    </row>
    <row r="140" spans="1:9" ht="12.75">
      <c r="A140" s="101" t="str">
        <f t="shared" si="25"/>
        <v> </v>
      </c>
      <c r="B140" s="102" t="str">
        <f>IF(AND(D140&gt;0,NOT(D140=" "),NOT(D139&gt;0)),1+(COUNTIF($B$66:B139,"&gt;0"))," ")</f>
        <v> </v>
      </c>
      <c r="C140" s="103"/>
      <c r="D140" s="104"/>
      <c r="E140" s="105"/>
      <c r="F140" s="117" t="s">
        <v>53</v>
      </c>
      <c r="G140" s="118"/>
      <c r="H140" s="106">
        <f t="shared" si="23"/>
      </c>
      <c r="I140" s="140"/>
    </row>
    <row r="141" spans="1:9" ht="102">
      <c r="A141" s="101" t="str">
        <f t="shared" si="25"/>
        <v>02.</v>
      </c>
      <c r="B141" s="102">
        <f>IF(AND(D141&gt;0,NOT(D141=" "),NOT(D140&gt;0)),1+(COUNTIF($B$66:B140,"&gt;0"))," ")</f>
        <v>22</v>
      </c>
      <c r="C141" s="103"/>
      <c r="D141" s="104" t="s">
        <v>81</v>
      </c>
      <c r="E141" s="105"/>
      <c r="F141" s="117" t="s">
        <v>53</v>
      </c>
      <c r="G141" s="118"/>
      <c r="H141" s="106">
        <f t="shared" si="23"/>
      </c>
      <c r="I141" s="140"/>
    </row>
    <row r="142" spans="1:9" ht="12.75">
      <c r="A142" s="101" t="str">
        <f t="shared" si="25"/>
        <v> </v>
      </c>
      <c r="B142" s="102" t="str">
        <f>IF(AND(D142&gt;0,NOT(D142=" "),NOT(D141&gt;0)),1+(COUNTIF($B$66:B141,"&gt;0"))," ")</f>
        <v> </v>
      </c>
      <c r="C142" s="103"/>
      <c r="D142" s="104"/>
      <c r="E142" s="105" t="s">
        <v>35</v>
      </c>
      <c r="F142" s="117">
        <v>7</v>
      </c>
      <c r="G142" s="118"/>
      <c r="H142" s="106">
        <f t="shared" si="23"/>
        <v>0</v>
      </c>
      <c r="I142" s="140"/>
    </row>
    <row r="143" spans="1:9" ht="12.75">
      <c r="A143" s="101" t="str">
        <f>IF(OR(B143="",B143=" ")," ",$A$8)</f>
        <v> </v>
      </c>
      <c r="B143" s="102" t="str">
        <f>IF(AND(D143&gt;0,NOT(D143=" "),NOT(D142&gt;0)),1+(COUNTIF($B$2:B142,"&gt;0"))," ")</f>
        <v> </v>
      </c>
      <c r="C143" s="103"/>
      <c r="D143" s="104"/>
      <c r="E143" s="105"/>
      <c r="F143" s="117" t="s">
        <v>53</v>
      </c>
      <c r="G143" s="118"/>
      <c r="H143" s="106">
        <f t="shared" si="23"/>
      </c>
      <c r="I143" s="140"/>
    </row>
    <row r="144" spans="1:9" ht="63.75">
      <c r="A144" s="101" t="s">
        <v>36</v>
      </c>
      <c r="B144" s="102">
        <v>23</v>
      </c>
      <c r="C144" s="103"/>
      <c r="D144" s="104" t="s">
        <v>345</v>
      </c>
      <c r="E144" s="105"/>
      <c r="F144" s="117" t="s">
        <v>53</v>
      </c>
      <c r="G144" s="118"/>
      <c r="H144" s="106">
        <f t="shared" si="23"/>
      </c>
      <c r="I144" s="140"/>
    </row>
    <row r="145" spans="1:9" ht="12.75">
      <c r="A145" s="101" t="str">
        <f>IF(OR(B145="",B145=" ")," ",$A$8)</f>
        <v> </v>
      </c>
      <c r="B145" s="102" t="str">
        <f>IF(AND(D145&gt;0,NOT(D145=" "),NOT(D144&gt;0)),1+(COUNTIF($B$2:B144,"&gt;0"))," ")</f>
        <v> </v>
      </c>
      <c r="C145" s="103"/>
      <c r="D145" s="104"/>
      <c r="E145" s="105" t="s">
        <v>30</v>
      </c>
      <c r="F145" s="117">
        <v>17</v>
      </c>
      <c r="G145" s="118"/>
      <c r="H145" s="106">
        <f t="shared" si="23"/>
        <v>0</v>
      </c>
      <c r="I145" s="140"/>
    </row>
    <row r="146" spans="1:9" ht="12.75">
      <c r="A146" s="101" t="str">
        <f>IF(OR(B146="",B146=" ")," ",$A$65)</f>
        <v> </v>
      </c>
      <c r="B146" s="102" t="str">
        <f>IF(AND(D146&gt;0,NOT(D146=" "),NOT(D142&gt;0)),1+(COUNTIF($B$66:B142,"&gt;0"))," ")</f>
        <v> </v>
      </c>
      <c r="C146" s="103"/>
      <c r="D146" s="104"/>
      <c r="E146" s="105"/>
      <c r="F146" s="117" t="s">
        <v>53</v>
      </c>
      <c r="G146" s="118"/>
      <c r="H146" s="106">
        <f t="shared" si="23"/>
      </c>
      <c r="I146" s="140"/>
    </row>
    <row r="147" spans="1:9" ht="127.5">
      <c r="A147" s="101" t="str">
        <f>IF(OR(B147="",B147=" ")," ",$A$65)</f>
        <v>02.</v>
      </c>
      <c r="B147" s="102">
        <f>IF(AND(D147&gt;0,NOT(D147=" "),NOT(D146&gt;0)),1+(COUNTIF($B$66:B146,"&gt;0"))," ")</f>
        <v>24</v>
      </c>
      <c r="C147" s="103"/>
      <c r="D147" s="104" t="s">
        <v>327</v>
      </c>
      <c r="E147" s="105"/>
      <c r="F147" s="117" t="s">
        <v>53</v>
      </c>
      <c r="G147" s="118"/>
      <c r="H147" s="106">
        <f t="shared" si="23"/>
      </c>
      <c r="I147" s="140"/>
    </row>
    <row r="148" spans="1:9" ht="12.75">
      <c r="A148" s="101" t="str">
        <f>IF(OR(B148="",B148=" ")," ",$A$65)</f>
        <v> </v>
      </c>
      <c r="B148" s="102" t="str">
        <f>IF(AND(D148&gt;0,NOT(D148=" "),NOT(D147&gt;0)),1+(COUNTIF($B$66:B147,"&gt;0"))," ")</f>
        <v> </v>
      </c>
      <c r="C148" s="103"/>
      <c r="D148" s="104"/>
      <c r="E148" s="116" t="s">
        <v>30</v>
      </c>
      <c r="F148" s="117">
        <v>38</v>
      </c>
      <c r="G148" s="118"/>
      <c r="H148" s="106">
        <f>IF(ISNUMBER(F148),F148*G148,"")</f>
        <v>0</v>
      </c>
      <c r="I148" s="140"/>
    </row>
    <row r="149" spans="1:9" ht="12.75">
      <c r="A149" s="101" t="str">
        <f>IF(OR(B149="",B149=" ")," ",$A$65)</f>
        <v> </v>
      </c>
      <c r="B149" s="102" t="str">
        <f>IF(AND(D149&gt;0,NOT(D149=" "),NOT(D148&gt;0)),1+(COUNTIF($B$66:B148,"&gt;0"))," ")</f>
        <v> </v>
      </c>
      <c r="C149" s="103"/>
      <c r="D149" s="104"/>
      <c r="E149" s="105"/>
      <c r="F149" s="117" t="s">
        <v>53</v>
      </c>
      <c r="G149" s="118"/>
      <c r="H149" s="106">
        <f aca="true" t="shared" si="26" ref="H149:H159">IF(ISNUMBER(F149),F149*G149,"")</f>
      </c>
      <c r="I149" s="140"/>
    </row>
    <row r="150" spans="1:9" ht="102">
      <c r="A150" s="101" t="str">
        <f>IF(OR(B150="",B150=" ")," ",$A$65)</f>
        <v>02.</v>
      </c>
      <c r="B150" s="102">
        <f>IF(AND(D150&gt;0,NOT(D150=" "),NOT(D149&gt;0)),1+(COUNTIF($B$66:B149,"&gt;0"))," ")</f>
        <v>25</v>
      </c>
      <c r="C150" s="103"/>
      <c r="D150" s="104" t="s">
        <v>329</v>
      </c>
      <c r="E150" s="105"/>
      <c r="F150" s="117" t="s">
        <v>53</v>
      </c>
      <c r="G150" s="118"/>
      <c r="H150" s="106">
        <f t="shared" si="26"/>
      </c>
      <c r="I150" s="140"/>
    </row>
    <row r="151" spans="1:9" ht="12.75">
      <c r="A151" s="101" t="str">
        <f aca="true" t="shared" si="27" ref="A151:A156">IF(OR(B151="",B151=" ")," ",$A$65)</f>
        <v> </v>
      </c>
      <c r="B151" s="102" t="str">
        <f>IF(AND(D151&gt;0,NOT(D151=" "),NOT(D150&gt;0)),1+(COUNTIF($B$66:B150,"&gt;0"))," ")</f>
        <v> </v>
      </c>
      <c r="C151" s="103"/>
      <c r="D151" s="104"/>
      <c r="E151" s="105" t="s">
        <v>30</v>
      </c>
      <c r="F151" s="117">
        <v>42</v>
      </c>
      <c r="G151" s="118"/>
      <c r="H151" s="106">
        <f t="shared" si="26"/>
        <v>0</v>
      </c>
      <c r="I151" s="140"/>
    </row>
    <row r="152" spans="1:9" ht="12.75">
      <c r="A152" s="101" t="str">
        <f t="shared" si="27"/>
        <v> </v>
      </c>
      <c r="B152" s="102" t="str">
        <f>IF(AND(D152&gt;0,NOT(D152=" "),NOT(D151&gt;0)),1+(COUNTIF($B$66:B151,"&gt;0"))," ")</f>
        <v> </v>
      </c>
      <c r="C152" s="103"/>
      <c r="D152" s="104"/>
      <c r="E152" s="105"/>
      <c r="F152" s="117"/>
      <c r="G152" s="118"/>
      <c r="H152" s="106">
        <f t="shared" si="26"/>
      </c>
      <c r="I152" s="140"/>
    </row>
    <row r="153" spans="1:9" ht="63.75">
      <c r="A153" s="101" t="str">
        <f t="shared" si="27"/>
        <v>02.</v>
      </c>
      <c r="B153" s="102">
        <f>IF(AND(D153&gt;0,NOT(D153=" "),NOT(D152&gt;0)),1+(COUNTIF($B$66:B152,"&gt;0"))," ")</f>
        <v>26</v>
      </c>
      <c r="C153" s="103"/>
      <c r="D153" s="104" t="str">
        <f>"Dodatak na stavku "&amp;A150&amp;B150&amp;" za izradu pojačanja za sustav vješanja eksponata. Izvodi se postavljanjem daske širine 18 cm na 2 visine prema projektu uređenja unutrašnjosti. Obračun po m1 postavljene daske širine 18 cm."</f>
        <v>Dodatak na stavku 02.25 za izradu pojačanja za sustav vješanja eksponata. Izvodi se postavljanjem daske širine 18 cm na 2 visine prema projektu uređenja unutrašnjosti. Obračun po m1 postavljene daske širine 18 cm.</v>
      </c>
      <c r="E153" s="105"/>
      <c r="F153" s="117"/>
      <c r="G153" s="118"/>
      <c r="H153" s="106">
        <f t="shared" si="26"/>
      </c>
      <c r="I153" s="140"/>
    </row>
    <row r="154" spans="1:9" ht="12.75">
      <c r="A154" s="101" t="str">
        <f t="shared" si="27"/>
        <v> </v>
      </c>
      <c r="B154" s="102" t="str">
        <f>IF(AND(D154&gt;0,NOT(D154=" "),NOT(D153&gt;0)),1+(COUNTIF($B$66:B153,"&gt;0"))," ")</f>
        <v> </v>
      </c>
      <c r="C154" s="103"/>
      <c r="D154" s="104"/>
      <c r="E154" s="105" t="s">
        <v>35</v>
      </c>
      <c r="F154" s="117">
        <v>33.5</v>
      </c>
      <c r="G154" s="118"/>
      <c r="H154" s="106">
        <f t="shared" si="26"/>
        <v>0</v>
      </c>
      <c r="I154" s="140"/>
    </row>
    <row r="155" spans="1:9" ht="12.75">
      <c r="A155" s="101" t="str">
        <f t="shared" si="27"/>
        <v> </v>
      </c>
      <c r="B155" s="102" t="str">
        <f>IF(AND(D155&gt;0,NOT(D155=" "),NOT(D154&gt;0)),1+(COUNTIF($B$66:B154,"&gt;0"))," ")</f>
        <v> </v>
      </c>
      <c r="C155" s="103"/>
      <c r="D155" s="104"/>
      <c r="E155" s="105"/>
      <c r="F155" s="117" t="s">
        <v>53</v>
      </c>
      <c r="G155" s="118"/>
      <c r="H155" s="106">
        <f t="shared" si="26"/>
      </c>
      <c r="I155" s="140"/>
    </row>
    <row r="156" spans="1:9" ht="216.75">
      <c r="A156" s="101" t="str">
        <f t="shared" si="27"/>
        <v>02.</v>
      </c>
      <c r="B156" s="102">
        <f>IF(AND(D156&gt;0,NOT(D156=" "),NOT(D155&gt;0)),1+(COUNTIF($B$66:B155,"&gt;0"))," ")</f>
        <v>27</v>
      </c>
      <c r="C156" s="103"/>
      <c r="D156" s="104" t="s">
        <v>353</v>
      </c>
      <c r="E156" s="116"/>
      <c r="F156" s="117" t="s">
        <v>53</v>
      </c>
      <c r="G156" s="118"/>
      <c r="H156" s="106">
        <f t="shared" si="26"/>
      </c>
      <c r="I156" s="140"/>
    </row>
    <row r="157" spans="1:9" ht="51">
      <c r="A157" s="101" t="str">
        <f aca="true" t="shared" si="28" ref="A157:A172">IF(OR(B157="",B157=" ")," ",$A$65)</f>
        <v> </v>
      </c>
      <c r="B157" s="102" t="str">
        <f>IF(AND(D157&gt;0,NOT(D157=" "),NOT(D156&gt;0)),1+(COUNTIF($B$66:B156,"&gt;0"))," ")</f>
        <v> </v>
      </c>
      <c r="C157" s="103"/>
      <c r="D157" s="104" t="s">
        <v>47</v>
      </c>
      <c r="E157" s="116"/>
      <c r="F157" s="117" t="s">
        <v>53</v>
      </c>
      <c r="G157" s="118"/>
      <c r="H157" s="106">
        <f t="shared" si="26"/>
      </c>
      <c r="I157" s="140"/>
    </row>
    <row r="158" spans="1:9" ht="12.75">
      <c r="A158" s="101" t="str">
        <f t="shared" si="28"/>
        <v> </v>
      </c>
      <c r="B158" s="102" t="str">
        <f>IF(AND(D158&gt;0,NOT(D158=" "),NOT(D157&gt;0)),1+(COUNTIF($B$66:B157,"&gt;0"))," ")</f>
        <v> </v>
      </c>
      <c r="C158" s="103" t="s">
        <v>27</v>
      </c>
      <c r="D158" s="104" t="s">
        <v>42</v>
      </c>
      <c r="E158" s="116" t="s">
        <v>30</v>
      </c>
      <c r="F158" s="117">
        <v>767.5</v>
      </c>
      <c r="G158" s="118"/>
      <c r="H158" s="106">
        <f t="shared" si="26"/>
        <v>0</v>
      </c>
      <c r="I158" s="140"/>
    </row>
    <row r="159" spans="1:9" ht="12.75">
      <c r="A159" s="101" t="str">
        <f t="shared" si="28"/>
        <v> </v>
      </c>
      <c r="B159" s="102" t="str">
        <f>IF(AND(D159&gt;0,NOT(D159=" "),NOT(D158&gt;0)),1+(COUNTIF($B$66:B158,"&gt;0"))," ")</f>
        <v> </v>
      </c>
      <c r="C159" s="103" t="s">
        <v>28</v>
      </c>
      <c r="D159" s="104" t="s">
        <v>43</v>
      </c>
      <c r="E159" s="116" t="s">
        <v>30</v>
      </c>
      <c r="F159" s="117">
        <v>248</v>
      </c>
      <c r="G159" s="118"/>
      <c r="H159" s="106">
        <f t="shared" si="26"/>
        <v>0</v>
      </c>
      <c r="I159" s="140"/>
    </row>
    <row r="160" spans="1:9" ht="12.75">
      <c r="A160" s="101" t="str">
        <f t="shared" si="28"/>
        <v> </v>
      </c>
      <c r="B160" s="102" t="str">
        <f>IF(AND(D160&gt;0,NOT(D160=" "),NOT(D159&gt;0)),1+(COUNTIF($B$66:B159,"&gt;0"))," ")</f>
        <v> </v>
      </c>
      <c r="C160" s="103" t="s">
        <v>29</v>
      </c>
      <c r="D160" s="104" t="s">
        <v>82</v>
      </c>
      <c r="E160" s="116" t="s">
        <v>30</v>
      </c>
      <c r="F160" s="117">
        <v>42</v>
      </c>
      <c r="G160" s="118"/>
      <c r="H160" s="106">
        <f aca="true" t="shared" si="29" ref="H160:H168">IF(ISNUMBER(F160),F160*G160,"")</f>
        <v>0</v>
      </c>
      <c r="I160" s="140"/>
    </row>
    <row r="161" spans="1:9" ht="12.75">
      <c r="A161" s="101" t="str">
        <f t="shared" si="28"/>
        <v> </v>
      </c>
      <c r="B161" s="102" t="str">
        <f>IF(AND(D161&gt;0,NOT(D161=" "),NOT(D160&gt;0)),1+(COUNTIF($B$66:B160,"&gt;0"))," ")</f>
        <v> </v>
      </c>
      <c r="C161" s="103" t="s">
        <v>32</v>
      </c>
      <c r="D161" s="104" t="s">
        <v>83</v>
      </c>
      <c r="E161" s="116" t="s">
        <v>30</v>
      </c>
      <c r="F161" s="117">
        <v>38</v>
      </c>
      <c r="G161" s="118"/>
      <c r="H161" s="106">
        <f t="shared" si="29"/>
        <v>0</v>
      </c>
      <c r="I161" s="140"/>
    </row>
    <row r="162" spans="1:9" ht="12.75">
      <c r="A162" s="101" t="str">
        <f t="shared" si="28"/>
        <v> </v>
      </c>
      <c r="B162" s="102" t="str">
        <f>IF(AND(D162&gt;0,NOT(D162=" "),NOT(D161&gt;0)),1+(COUNTIF($B$66:B161,"&gt;0"))," ")</f>
        <v> </v>
      </c>
      <c r="C162" s="103"/>
      <c r="D162" s="104"/>
      <c r="E162" s="116"/>
      <c r="F162" s="117" t="s">
        <v>53</v>
      </c>
      <c r="G162" s="118"/>
      <c r="H162" s="106">
        <f t="shared" si="29"/>
      </c>
      <c r="I162" s="140"/>
    </row>
    <row r="163" spans="1:9" ht="89.25">
      <c r="A163" s="101" t="str">
        <f t="shared" si="28"/>
        <v>02.</v>
      </c>
      <c r="B163" s="102">
        <f>IF(AND(D163&gt;0,NOT(D163=" "),NOT(D162&gt;0)),1+(COUNTIF($B$66:B162,"&gt;0"))," ")</f>
        <v>28</v>
      </c>
      <c r="C163" s="103"/>
      <c r="D163" s="104" t="s">
        <v>354</v>
      </c>
      <c r="E163" s="116"/>
      <c r="F163" s="117" t="s">
        <v>53</v>
      </c>
      <c r="G163" s="118"/>
      <c r="H163" s="106">
        <f t="shared" si="29"/>
      </c>
      <c r="I163" s="140"/>
    </row>
    <row r="164" spans="1:9" ht="51">
      <c r="A164" s="101" t="str">
        <f aca="true" t="shared" si="30" ref="A164:A171">IF(OR(B164="",B164=" ")," ",$A$65)</f>
        <v> </v>
      </c>
      <c r="B164" s="102" t="str">
        <f>IF(AND(D164&gt;0,NOT(D164=" "),NOT(D163&gt;0)),1+(COUNTIF($B$66:B163,"&gt;0"))," ")</f>
        <v> </v>
      </c>
      <c r="C164" s="103"/>
      <c r="D164" s="104" t="s">
        <v>47</v>
      </c>
      <c r="E164" s="116"/>
      <c r="F164" s="117" t="s">
        <v>53</v>
      </c>
      <c r="G164" s="118"/>
      <c r="H164" s="106">
        <f t="shared" si="29"/>
      </c>
      <c r="I164" s="140"/>
    </row>
    <row r="165" spans="1:9" ht="12.75">
      <c r="A165" s="101" t="str">
        <f t="shared" si="30"/>
        <v> </v>
      </c>
      <c r="B165" s="102" t="str">
        <f>IF(AND(D165&gt;0,NOT(D165=" "),NOT(D164&gt;0)),1+(COUNTIF($B$66:B164,"&gt;0"))," ")</f>
        <v> </v>
      </c>
      <c r="C165" s="103" t="s">
        <v>27</v>
      </c>
      <c r="D165" s="104" t="s">
        <v>88</v>
      </c>
      <c r="E165" s="116" t="s">
        <v>31</v>
      </c>
      <c r="F165" s="117">
        <v>6</v>
      </c>
      <c r="G165" s="118"/>
      <c r="H165" s="106">
        <f t="shared" si="29"/>
        <v>0</v>
      </c>
      <c r="I165" s="140"/>
    </row>
    <row r="166" spans="1:9" ht="25.5">
      <c r="A166" s="101" t="str">
        <f t="shared" si="30"/>
        <v> </v>
      </c>
      <c r="B166" s="102" t="str">
        <f>IF(AND(D166&gt;0,NOT(D166=" "),NOT(D165&gt;0)),1+(COUNTIF($B$66:B165,"&gt;0"))," ")</f>
        <v> </v>
      </c>
      <c r="C166" s="103" t="s">
        <v>28</v>
      </c>
      <c r="D166" s="104" t="s">
        <v>356</v>
      </c>
      <c r="E166" s="116" t="s">
        <v>31</v>
      </c>
      <c r="F166" s="117">
        <v>3</v>
      </c>
      <c r="G166" s="118"/>
      <c r="H166" s="106">
        <f t="shared" si="29"/>
        <v>0</v>
      </c>
      <c r="I166" s="140"/>
    </row>
    <row r="167" spans="1:9" ht="25.5">
      <c r="A167" s="101" t="str">
        <f t="shared" si="30"/>
        <v> </v>
      </c>
      <c r="B167" s="102" t="str">
        <f>IF(AND(D167&gt;0,NOT(D167=" "),NOT(D166&gt;0)),1+(COUNTIF($B$66:B166,"&gt;0"))," ")</f>
        <v> </v>
      </c>
      <c r="C167" s="103" t="s">
        <v>29</v>
      </c>
      <c r="D167" s="104" t="s">
        <v>355</v>
      </c>
      <c r="E167" s="116" t="s">
        <v>31</v>
      </c>
      <c r="F167" s="117">
        <v>3</v>
      </c>
      <c r="G167" s="118"/>
      <c r="H167" s="106">
        <f>IF(ISNUMBER(F167),F167*G167,"")</f>
        <v>0</v>
      </c>
      <c r="I167" s="140"/>
    </row>
    <row r="168" spans="1:9" ht="25.5">
      <c r="A168" s="101" t="str">
        <f t="shared" si="30"/>
        <v> </v>
      </c>
      <c r="B168" s="102" t="str">
        <f>IF(AND(D168&gt;0,NOT(D168=" "),NOT(D167&gt;0)),1+(COUNTIF($B$66:B167,"&gt;0"))," ")</f>
        <v> </v>
      </c>
      <c r="C168" s="103" t="s">
        <v>32</v>
      </c>
      <c r="D168" s="104" t="s">
        <v>357</v>
      </c>
      <c r="E168" s="116" t="s">
        <v>31</v>
      </c>
      <c r="F168" s="117">
        <v>1</v>
      </c>
      <c r="G168" s="118"/>
      <c r="H168" s="106">
        <f t="shared" si="29"/>
        <v>0</v>
      </c>
      <c r="I168" s="140"/>
    </row>
    <row r="169" spans="1:9" ht="12.75">
      <c r="A169" s="101" t="str">
        <f t="shared" si="30"/>
        <v> </v>
      </c>
      <c r="B169" s="102" t="str">
        <f>IF(AND(D169&gt;0,NOT(D169=" "),NOT(D168&gt;0)),1+(COUNTIF($B$66:B168,"&gt;0"))," ")</f>
        <v> </v>
      </c>
      <c r="C169" s="103"/>
      <c r="D169" s="104"/>
      <c r="E169" s="105"/>
      <c r="F169" s="117" t="s">
        <v>53</v>
      </c>
      <c r="G169" s="118"/>
      <c r="H169" s="106"/>
      <c r="I169" s="140"/>
    </row>
    <row r="170" spans="1:9" s="1" customFormat="1" ht="25.5">
      <c r="A170" s="101" t="str">
        <f t="shared" si="30"/>
        <v>02.</v>
      </c>
      <c r="B170" s="102">
        <f>IF(AND(D170&gt;0,NOT(D170=" "),NOT(D169&gt;0)),1+(COUNTIF($B$66:B169,"&gt;0"))," ")</f>
        <v>29</v>
      </c>
      <c r="C170" s="103"/>
      <c r="D170" s="104" t="s">
        <v>39</v>
      </c>
      <c r="E170" s="105"/>
      <c r="F170" s="117" t="s">
        <v>53</v>
      </c>
      <c r="G170" s="123"/>
      <c r="H170" s="106">
        <f>IF(ISNUMBER(F170),F170*G170,"")</f>
      </c>
      <c r="I170" s="142"/>
    </row>
    <row r="171" spans="1:9" s="1" customFormat="1" ht="12.75">
      <c r="A171" s="101" t="str">
        <f t="shared" si="30"/>
        <v> </v>
      </c>
      <c r="B171" s="102" t="str">
        <f>IF(AND(D171&gt;0,NOT(D171=" "),NOT(D170&gt;0)),1+(COUNTIF($B$66:B170,"&gt;0"))," ")</f>
        <v> </v>
      </c>
      <c r="C171" s="103"/>
      <c r="D171" s="104"/>
      <c r="E171" s="124" t="s">
        <v>40</v>
      </c>
      <c r="F171" s="117">
        <v>1</v>
      </c>
      <c r="G171" s="123"/>
      <c r="H171" s="106">
        <f>IF(ISNUMBER(F171),F171*G171,"")</f>
        <v>0</v>
      </c>
      <c r="I171" s="142"/>
    </row>
    <row r="172" spans="1:9" s="1" customFormat="1" ht="12.75">
      <c r="A172" s="101" t="str">
        <f t="shared" si="28"/>
        <v> </v>
      </c>
      <c r="B172" s="102" t="str">
        <f>IF(AND(D172&gt;0,NOT(D172=" "),NOT(D171&gt;0)),1+(COUNTIF($B$66:B171,"&gt;0"))," ")</f>
        <v> </v>
      </c>
      <c r="C172" s="103"/>
      <c r="D172" s="104"/>
      <c r="E172" s="105"/>
      <c r="F172" s="117" t="s">
        <v>53</v>
      </c>
      <c r="G172" s="118"/>
      <c r="H172" s="106"/>
      <c r="I172" s="142"/>
    </row>
    <row r="173" spans="1:9" s="1" customFormat="1" ht="12.75">
      <c r="A173" s="101" t="str">
        <f>IF(OR(B173="",B173=" ")," ",#REF!)</f>
        <v> </v>
      </c>
      <c r="B173" s="102" t="str">
        <f>IF(AND(D173&gt;0,NOT(D173=" "),NOT(D172&gt;0)),1+(COUNTIF($B$64:B172,"&gt;0"))," ")</f>
        <v> </v>
      </c>
      <c r="C173" s="103"/>
      <c r="D173" s="104"/>
      <c r="E173" s="105"/>
      <c r="F173" s="105"/>
      <c r="G173" s="118"/>
      <c r="H173" s="106"/>
      <c r="I173" s="142"/>
    </row>
    <row r="174" spans="1:9" s="1" customFormat="1" ht="12.75">
      <c r="A174" s="108" t="str">
        <f>A65</f>
        <v>02.</v>
      </c>
      <c r="B174" s="109"/>
      <c r="C174" s="110"/>
      <c r="D174" s="110" t="s">
        <v>58</v>
      </c>
      <c r="E174" s="111"/>
      <c r="F174" s="112"/>
      <c r="G174" s="125"/>
      <c r="H174" s="113">
        <f>SUM(H68:H173)</f>
        <v>0</v>
      </c>
      <c r="I174" s="142"/>
    </row>
    <row r="175" spans="1:9" ht="12.75">
      <c r="A175" s="101" t="str">
        <f>IF(OR(B175="",B175=" ")," ",$A$8)</f>
        <v> </v>
      </c>
      <c r="B175" s="102" t="str">
        <f>IF(AND(D175&gt;0,NOT(D175=" "),NOT(D172&gt;0)),1+(COUNTIF($B$2:B172,"&gt;0"))," ")</f>
        <v> </v>
      </c>
      <c r="C175" s="103"/>
      <c r="D175" s="104"/>
      <c r="E175" s="116"/>
      <c r="F175" s="115" t="s">
        <v>53</v>
      </c>
      <c r="G175" s="118"/>
      <c r="H175" s="106">
        <f>IF(ISNUMBER(F175),F175*G175,"")</f>
      </c>
      <c r="I175" s="140"/>
    </row>
    <row r="176" spans="1:9" ht="12.75">
      <c r="A176" s="101" t="str">
        <f>IF(OR(B176="",B176=" ")," ",$A$8)</f>
        <v> </v>
      </c>
      <c r="B176" s="102" t="str">
        <f>IF(AND(D176&gt;0,NOT(D176=" "),NOT(D175&gt;0)),1+(COUNTIF($B$2:B175,"&gt;0"))," ")</f>
        <v> </v>
      </c>
      <c r="C176" s="103"/>
      <c r="D176" s="104"/>
      <c r="E176" s="116"/>
      <c r="F176" s="115" t="s">
        <v>53</v>
      </c>
      <c r="G176" s="118"/>
      <c r="H176" s="106">
        <f>IF(ISNUMBER(F176),F176*G176,"")</f>
      </c>
      <c r="I176" s="140"/>
    </row>
    <row r="177" spans="1:9" ht="12.75">
      <c r="A177" s="108" t="s">
        <v>57</v>
      </c>
      <c r="B177" s="109"/>
      <c r="C177" s="110"/>
      <c r="D177" s="110" t="s">
        <v>84</v>
      </c>
      <c r="E177" s="111"/>
      <c r="F177" s="112"/>
      <c r="G177" s="125"/>
      <c r="H177" s="113"/>
      <c r="I177" s="140"/>
    </row>
    <row r="178" spans="1:9" ht="12.75">
      <c r="A178" s="101"/>
      <c r="B178" s="102"/>
      <c r="C178" s="103"/>
      <c r="D178" s="104"/>
      <c r="E178" s="124"/>
      <c r="F178" s="126"/>
      <c r="G178" s="123"/>
      <c r="H178" s="106"/>
      <c r="I178" s="140"/>
    </row>
    <row r="179" spans="1:9" ht="38.25">
      <c r="A179" s="101" t="str">
        <f aca="true" t="shared" si="31" ref="A179:A191">IF(OR(B179="",B179=" ")," ",$A$177)</f>
        <v>03.</v>
      </c>
      <c r="B179" s="102">
        <f>IF(AND(D179&gt;0,NOT(D179=" "),NOT(D178&gt;0)),1+(COUNTIF($B$177:B178,"&gt;0"))," ")</f>
        <v>1</v>
      </c>
      <c r="C179" s="103"/>
      <c r="D179" s="104" t="s">
        <v>1</v>
      </c>
      <c r="E179" s="116"/>
      <c r="F179" s="117" t="s">
        <v>53</v>
      </c>
      <c r="G179" s="118"/>
      <c r="H179" s="106">
        <f aca="true" t="shared" si="32" ref="H179:H184">IF(ISNUMBER(F179),F179*G179,"")</f>
      </c>
      <c r="I179" s="140"/>
    </row>
    <row r="180" spans="1:9" s="15" customFormat="1" ht="12.75">
      <c r="A180" s="101" t="str">
        <f t="shared" si="31"/>
        <v> </v>
      </c>
      <c r="B180" s="102" t="str">
        <f>IF(AND(D180&gt;0,NOT(D180=" "),NOT(D179&gt;0)),1+(COUNTIF($B$177:B179,"&gt;0"))," ")</f>
        <v> </v>
      </c>
      <c r="C180" s="103"/>
      <c r="D180" s="104"/>
      <c r="E180" s="116" t="s">
        <v>55</v>
      </c>
      <c r="F180" s="117">
        <v>6</v>
      </c>
      <c r="G180" s="118"/>
      <c r="H180" s="106">
        <f t="shared" si="32"/>
        <v>0</v>
      </c>
      <c r="I180" s="139"/>
    </row>
    <row r="181" spans="1:9" ht="12.75">
      <c r="A181" s="101" t="str">
        <f t="shared" si="31"/>
        <v> </v>
      </c>
      <c r="B181" s="102" t="str">
        <f>IF(AND(D181&gt;0,NOT(D181=" "),NOT(D180&gt;0)),1+(COUNTIF($B$177:B180,"&gt;0"))," ")</f>
        <v> </v>
      </c>
      <c r="C181" s="103"/>
      <c r="D181" s="104"/>
      <c r="E181" s="116"/>
      <c r="F181" s="117" t="s">
        <v>53</v>
      </c>
      <c r="G181" s="118"/>
      <c r="H181" s="106">
        <f t="shared" si="32"/>
      </c>
      <c r="I181" s="140"/>
    </row>
    <row r="182" spans="1:9" ht="51">
      <c r="A182" s="101" t="str">
        <f t="shared" si="31"/>
        <v>03.</v>
      </c>
      <c r="B182" s="102">
        <f>IF(AND(D182&gt;0,NOT(D182=" "),NOT(D181&gt;0)),1+(COUNTIF($B$177:B181,"&gt;0"))," ")</f>
        <v>2</v>
      </c>
      <c r="C182" s="103"/>
      <c r="D182" s="104" t="s">
        <v>86</v>
      </c>
      <c r="E182" s="116"/>
      <c r="F182" s="117" t="s">
        <v>53</v>
      </c>
      <c r="G182" s="118"/>
      <c r="H182" s="106">
        <f t="shared" si="32"/>
      </c>
      <c r="I182" s="140"/>
    </row>
    <row r="183" spans="1:9" s="15" customFormat="1" ht="12.75">
      <c r="A183" s="101" t="str">
        <f t="shared" si="31"/>
        <v> </v>
      </c>
      <c r="B183" s="102" t="str">
        <f>IF(AND(D183&gt;0,NOT(D183=" "),NOT(D182&gt;0)),1+(COUNTIF($B$177:B182,"&gt;0"))," ")</f>
        <v> </v>
      </c>
      <c r="C183" s="103" t="s">
        <v>27</v>
      </c>
      <c r="D183" s="104" t="s">
        <v>89</v>
      </c>
      <c r="E183" s="116" t="s">
        <v>55</v>
      </c>
      <c r="F183" s="117">
        <v>17</v>
      </c>
      <c r="G183" s="118"/>
      <c r="H183" s="106">
        <f t="shared" si="32"/>
        <v>0</v>
      </c>
      <c r="I183" s="139"/>
    </row>
    <row r="184" spans="1:9" ht="76.5">
      <c r="A184" s="101" t="str">
        <f t="shared" si="31"/>
        <v> </v>
      </c>
      <c r="B184" s="102" t="str">
        <f>IF(AND(D184&gt;0,NOT(D184=" "),NOT(D183&gt;0)),1+(COUNTIF($B$177:B183,"&gt;0"))," ")</f>
        <v> </v>
      </c>
      <c r="C184" s="103" t="s">
        <v>28</v>
      </c>
      <c r="D184" s="104" t="s">
        <v>328</v>
      </c>
      <c r="E184" s="116" t="s">
        <v>30</v>
      </c>
      <c r="F184" s="117">
        <v>10</v>
      </c>
      <c r="G184" s="118"/>
      <c r="H184" s="106">
        <f t="shared" si="32"/>
        <v>0</v>
      </c>
      <c r="I184" s="140"/>
    </row>
    <row r="185" spans="1:9" ht="12.75">
      <c r="A185" s="101"/>
      <c r="B185" s="102"/>
      <c r="C185" s="103"/>
      <c r="D185" s="104"/>
      <c r="E185" s="116"/>
      <c r="F185" s="117"/>
      <c r="G185" s="118"/>
      <c r="H185" s="106"/>
      <c r="I185" s="140"/>
    </row>
    <row r="186" spans="1:9" ht="51">
      <c r="A186" s="128" t="str">
        <f>IF(OR(B186="",B186=" ")," ",$A$177)</f>
        <v>03.</v>
      </c>
      <c r="B186" s="129">
        <f>IF(AND(D186&gt;0,NOT(D186=" "),NOT(D185&gt;0)),1+(COUNTIF($B$177:B185,"&gt;0"))," ")</f>
        <v>3</v>
      </c>
      <c r="C186" s="130"/>
      <c r="D186" s="131" t="s">
        <v>361</v>
      </c>
      <c r="E186" s="132"/>
      <c r="F186" s="117" t="s">
        <v>53</v>
      </c>
      <c r="G186" s="130"/>
      <c r="H186" s="133" t="s">
        <v>53</v>
      </c>
      <c r="I186" s="140"/>
    </row>
    <row r="187" spans="1:9" ht="12.75">
      <c r="A187" s="128" t="s">
        <v>26</v>
      </c>
      <c r="B187" s="129" t="s">
        <v>26</v>
      </c>
      <c r="C187" s="130"/>
      <c r="D187" s="130"/>
      <c r="E187" s="132" t="s">
        <v>55</v>
      </c>
      <c r="F187" s="117">
        <v>7</v>
      </c>
      <c r="G187" s="143"/>
      <c r="H187" s="133">
        <f>F187*G187</f>
        <v>0</v>
      </c>
      <c r="I187" s="140"/>
    </row>
    <row r="188" spans="1:9" ht="12.75">
      <c r="A188" s="101" t="str">
        <f t="shared" si="31"/>
        <v> </v>
      </c>
      <c r="B188" s="102" t="str">
        <f>IF(AND(D188&gt;0,NOT(D188=" "),NOT(D184&gt;0)),1+(COUNTIF($B$177:B184,"&gt;0"))," ")</f>
        <v> </v>
      </c>
      <c r="C188" s="103"/>
      <c r="D188" s="104"/>
      <c r="E188" s="105"/>
      <c r="F188" s="117" t="s">
        <v>53</v>
      </c>
      <c r="G188" s="118"/>
      <c r="H188" s="106"/>
      <c r="I188" s="140"/>
    </row>
    <row r="189" spans="1:9" ht="25.5">
      <c r="A189" s="101" t="str">
        <f t="shared" si="31"/>
        <v>03.</v>
      </c>
      <c r="B189" s="102">
        <f>IF(AND(D189&gt;0,NOT(D189=" "),NOT(D188&gt;0)),1+(COUNTIF($B$177:B188,"&gt;0"))," ")</f>
        <v>4</v>
      </c>
      <c r="C189" s="103"/>
      <c r="D189" s="104" t="s">
        <v>39</v>
      </c>
      <c r="E189" s="105"/>
      <c r="F189" s="117" t="s">
        <v>53</v>
      </c>
      <c r="G189" s="123"/>
      <c r="H189" s="106">
        <f>IF(ISNUMBER(F189),F189*G189,"")</f>
      </c>
      <c r="I189" s="140"/>
    </row>
    <row r="190" spans="1:9" s="1" customFormat="1" ht="12.75">
      <c r="A190" s="101" t="str">
        <f t="shared" si="31"/>
        <v> </v>
      </c>
      <c r="B190" s="102" t="str">
        <f>IF(AND(D190&gt;0,NOT(D190=" "),NOT(D189&gt;0)),1+(COUNTIF($B$177:B189,"&gt;0"))," ")</f>
        <v> </v>
      </c>
      <c r="C190" s="103"/>
      <c r="D190" s="104"/>
      <c r="E190" s="124" t="s">
        <v>40</v>
      </c>
      <c r="F190" s="117">
        <v>1</v>
      </c>
      <c r="G190" s="123"/>
      <c r="H190" s="106">
        <f>IF(ISNUMBER(F190),F190*G190,"")</f>
        <v>0</v>
      </c>
      <c r="I190" s="142"/>
    </row>
    <row r="191" spans="1:9" s="1" customFormat="1" ht="12.75">
      <c r="A191" s="101" t="str">
        <f t="shared" si="31"/>
        <v> </v>
      </c>
      <c r="B191" s="102" t="str">
        <f>IF(AND(D191&gt;0,NOT(D191=" "),NOT(D190&gt;0)),1+(COUNTIF($B$177:B190,"&gt;0"))," ")</f>
        <v> </v>
      </c>
      <c r="C191" s="103"/>
      <c r="D191" s="104"/>
      <c r="E191" s="116"/>
      <c r="F191" s="117" t="s">
        <v>53</v>
      </c>
      <c r="G191" s="118"/>
      <c r="H191" s="106">
        <f>IF(ISNUMBER(F191),F191*G191,"")</f>
      </c>
      <c r="I191" s="142"/>
    </row>
    <row r="192" spans="1:9" s="1" customFormat="1" ht="12.75">
      <c r="A192" s="101"/>
      <c r="B192" s="102"/>
      <c r="C192" s="103"/>
      <c r="D192" s="104"/>
      <c r="E192" s="105"/>
      <c r="F192" s="105"/>
      <c r="G192" s="118"/>
      <c r="H192" s="106"/>
      <c r="I192" s="142"/>
    </row>
    <row r="193" spans="1:9" s="1" customFormat="1" ht="12.75">
      <c r="A193" s="108" t="str">
        <f>A177</f>
        <v>03.</v>
      </c>
      <c r="B193" s="109"/>
      <c r="C193" s="110"/>
      <c r="D193" s="110" t="s">
        <v>85</v>
      </c>
      <c r="E193" s="111"/>
      <c r="F193" s="112"/>
      <c r="G193" s="125"/>
      <c r="H193" s="113">
        <f>SUM(H180:H192)</f>
        <v>0</v>
      </c>
      <c r="I193" s="142"/>
    </row>
    <row r="194" spans="1:9" ht="12.75">
      <c r="A194" s="101" t="str">
        <f>IF(OR(B194="",B194=" ")," ",$A$8)</f>
        <v> </v>
      </c>
      <c r="B194" s="102" t="str">
        <f>IF(AND(D194&gt;0,NOT(D194=" "),NOT(D191&gt;0)),1+(COUNTIF($B$2:B191,"&gt;0"))," ")</f>
        <v> </v>
      </c>
      <c r="C194" s="103"/>
      <c r="D194" s="104"/>
      <c r="E194" s="116"/>
      <c r="F194" s="115" t="s">
        <v>53</v>
      </c>
      <c r="G194" s="118"/>
      <c r="H194" s="106">
        <f>IF(ISNUMBER(F194),F194*G194,"")</f>
      </c>
      <c r="I194" s="103"/>
    </row>
    <row r="195" spans="1:9" ht="12.75">
      <c r="A195" s="101"/>
      <c r="B195" s="102"/>
      <c r="C195" s="110"/>
      <c r="D195" s="107"/>
      <c r="E195" s="216"/>
      <c r="F195" s="216"/>
      <c r="G195" s="217"/>
      <c r="H195" s="217"/>
      <c r="I195" s="218"/>
    </row>
    <row r="196" spans="1:9" ht="12.75">
      <c r="A196" s="108"/>
      <c r="B196" s="109"/>
      <c r="C196" s="103"/>
      <c r="D196" s="104"/>
      <c r="E196" s="219"/>
      <c r="F196" s="220"/>
      <c r="G196" s="221"/>
      <c r="H196" s="221"/>
      <c r="I196" s="218"/>
    </row>
    <row r="197" spans="1:9" ht="12.75">
      <c r="A197" s="108" t="s">
        <v>314</v>
      </c>
      <c r="B197" s="109"/>
      <c r="C197" s="110"/>
      <c r="D197" s="110" t="s">
        <v>322</v>
      </c>
      <c r="E197" s="222"/>
      <c r="F197" s="223"/>
      <c r="G197" s="217"/>
      <c r="H197" s="226"/>
      <c r="I197" s="218"/>
    </row>
    <row r="198" spans="1:9" ht="12.75">
      <c r="A198" s="108"/>
      <c r="B198" s="109"/>
      <c r="C198" s="103"/>
      <c r="D198" s="104"/>
      <c r="E198" s="219"/>
      <c r="F198" s="220"/>
      <c r="G198" s="221"/>
      <c r="H198" s="221"/>
      <c r="I198" s="218"/>
    </row>
    <row r="199" spans="1:9" s="15" customFormat="1" ht="12.75">
      <c r="A199" s="134" t="s">
        <v>25</v>
      </c>
      <c r="B199" s="135"/>
      <c r="C199" s="136"/>
      <c r="D199" s="137" t="str">
        <f>D8</f>
        <v>PRIZEMLJE</v>
      </c>
      <c r="E199" s="222"/>
      <c r="F199" s="223"/>
      <c r="G199" s="217"/>
      <c r="H199" s="226">
        <f>H62</f>
        <v>0</v>
      </c>
      <c r="I199" s="224"/>
    </row>
    <row r="200" spans="1:9" ht="12.75">
      <c r="A200" s="134"/>
      <c r="B200" s="135"/>
      <c r="C200" s="136"/>
      <c r="D200" s="137"/>
      <c r="E200" s="222"/>
      <c r="F200" s="223"/>
      <c r="G200" s="217"/>
      <c r="H200" s="217"/>
      <c r="I200" s="218"/>
    </row>
    <row r="201" spans="1:9" s="15" customFormat="1" ht="12.75">
      <c r="A201" s="134" t="str">
        <f>A65</f>
        <v>02.</v>
      </c>
      <c r="B201" s="135"/>
      <c r="C201" s="136"/>
      <c r="D201" s="137" t="str">
        <f>D65</f>
        <v>1. KAT</v>
      </c>
      <c r="E201" s="222"/>
      <c r="F201" s="223"/>
      <c r="G201" s="217"/>
      <c r="H201" s="226">
        <f>H174</f>
        <v>0</v>
      </c>
      <c r="I201" s="224"/>
    </row>
    <row r="202" spans="1:9" ht="12.75">
      <c r="A202" s="134"/>
      <c r="B202" s="135"/>
      <c r="C202" s="136"/>
      <c r="D202" s="137"/>
      <c r="E202" s="222"/>
      <c r="F202" s="223"/>
      <c r="G202" s="217"/>
      <c r="H202" s="217"/>
      <c r="I202" s="218"/>
    </row>
    <row r="203" spans="1:9" s="15" customFormat="1" ht="12.75">
      <c r="A203" s="134" t="str">
        <f>A177</f>
        <v>03.</v>
      </c>
      <c r="B203" s="135"/>
      <c r="C203" s="136"/>
      <c r="D203" s="137" t="str">
        <f>D177</f>
        <v>VANJSKI PROSTOR</v>
      </c>
      <c r="E203" s="222"/>
      <c r="F203" s="223"/>
      <c r="G203" s="217"/>
      <c r="H203" s="226">
        <f>H193</f>
        <v>0</v>
      </c>
      <c r="I203" s="224"/>
    </row>
    <row r="204" spans="1:9" ht="18.75" customHeight="1">
      <c r="A204" s="108"/>
      <c r="B204" s="109"/>
      <c r="C204" s="103"/>
      <c r="D204" s="104"/>
      <c r="E204" s="219"/>
      <c r="F204" s="220"/>
      <c r="G204" s="221"/>
      <c r="H204" s="221"/>
      <c r="I204" s="218"/>
    </row>
    <row r="205" spans="1:9" s="15" customFormat="1" ht="18.75" customHeight="1">
      <c r="A205" s="108" t="s">
        <v>314</v>
      </c>
      <c r="B205" s="109"/>
      <c r="C205" s="110"/>
      <c r="D205" s="107" t="s">
        <v>323</v>
      </c>
      <c r="E205" s="216"/>
      <c r="F205" s="216"/>
      <c r="G205" s="217"/>
      <c r="H205" s="226">
        <f>SUM(H199:H204)</f>
        <v>0</v>
      </c>
      <c r="I205" s="224"/>
    </row>
    <row r="206" spans="1:9" s="15" customFormat="1" ht="18.75" customHeight="1">
      <c r="A206" s="108"/>
      <c r="B206" s="109"/>
      <c r="C206" s="110"/>
      <c r="D206" s="107"/>
      <c r="E206" s="216"/>
      <c r="F206" s="216"/>
      <c r="G206" s="217"/>
      <c r="H206" s="217"/>
      <c r="I206" s="224"/>
    </row>
    <row r="207" spans="1:9" s="15" customFormat="1" ht="18.75" customHeight="1">
      <c r="A207" s="108"/>
      <c r="B207" s="109"/>
      <c r="C207" s="110"/>
      <c r="D207" s="107" t="s">
        <v>41</v>
      </c>
      <c r="E207" s="216"/>
      <c r="F207" s="216"/>
      <c r="G207" s="217"/>
      <c r="H207" s="226">
        <f>H205*0.25</f>
        <v>0</v>
      </c>
      <c r="I207" s="224"/>
    </row>
    <row r="208" spans="1:9" s="15" customFormat="1" ht="18.75" customHeight="1">
      <c r="A208" s="108"/>
      <c r="B208" s="109"/>
      <c r="C208" s="103"/>
      <c r="D208" s="104"/>
      <c r="E208" s="219"/>
      <c r="F208" s="220"/>
      <c r="G208" s="221"/>
      <c r="H208" s="221"/>
      <c r="I208" s="224"/>
    </row>
    <row r="209" spans="1:9" s="15" customFormat="1" ht="18.75" customHeight="1">
      <c r="A209" s="108" t="s">
        <v>314</v>
      </c>
      <c r="B209" s="109"/>
      <c r="C209" s="110"/>
      <c r="D209" s="107" t="s">
        <v>94</v>
      </c>
      <c r="E209" s="216"/>
      <c r="F209" s="216"/>
      <c r="G209" s="217"/>
      <c r="H209" s="226">
        <f>H205+H207</f>
        <v>0</v>
      </c>
      <c r="I209" s="224"/>
    </row>
    <row r="210" spans="1:9" ht="18.75" customHeight="1">
      <c r="A210" s="108"/>
      <c r="B210" s="109"/>
      <c r="C210" s="110"/>
      <c r="D210" s="107"/>
      <c r="E210" s="216"/>
      <c r="F210" s="225"/>
      <c r="G210" s="217"/>
      <c r="H210" s="217"/>
      <c r="I210" s="218"/>
    </row>
    <row r="211" spans="1:8" s="15" customFormat="1" ht="12.75">
      <c r="A211" s="43"/>
      <c r="B211" s="44"/>
      <c r="C211" s="21"/>
      <c r="D211" s="22"/>
      <c r="E211" s="23"/>
      <c r="F211" s="16"/>
      <c r="G211" s="24"/>
      <c r="H211" s="24"/>
    </row>
    <row r="212" spans="1:8" s="15" customFormat="1" ht="12.75">
      <c r="A212" s="43"/>
      <c r="B212" s="44"/>
      <c r="C212" s="21"/>
      <c r="D212" s="22"/>
      <c r="E212" s="23"/>
      <c r="F212" s="16"/>
      <c r="G212" s="24"/>
      <c r="H212" s="24"/>
    </row>
    <row r="213" spans="1:8" s="15" customFormat="1" ht="13.5" customHeight="1">
      <c r="A213" s="43"/>
      <c r="B213" s="44"/>
      <c r="C213" s="21"/>
      <c r="D213" s="19"/>
      <c r="E213" s="23"/>
      <c r="F213" s="16"/>
      <c r="G213" s="24"/>
      <c r="H213" s="24"/>
    </row>
    <row r="214" spans="1:8" ht="12.75">
      <c r="A214" s="43"/>
      <c r="B214" s="44"/>
      <c r="C214" s="21"/>
      <c r="D214" s="19"/>
      <c r="E214" s="45"/>
      <c r="F214" s="16"/>
      <c r="G214" s="46"/>
      <c r="H214" s="24"/>
    </row>
    <row r="215" spans="1:8" s="15" customFormat="1" ht="12.75">
      <c r="A215" s="43"/>
      <c r="B215" s="44"/>
      <c r="C215" s="21"/>
      <c r="E215" s="45"/>
      <c r="F215" s="16"/>
      <c r="G215" s="46"/>
      <c r="H215" s="24"/>
    </row>
    <row r="216" spans="1:8" s="15" customFormat="1" ht="12.75">
      <c r="A216" s="2"/>
      <c r="B216" s="3"/>
      <c r="C216" s="4"/>
      <c r="D216" s="5"/>
      <c r="E216" s="6"/>
      <c r="F216" s="6"/>
      <c r="G216" s="7"/>
      <c r="H216" s="7"/>
    </row>
    <row r="217" spans="1:8" s="15" customFormat="1" ht="12.75">
      <c r="A217" s="2"/>
      <c r="B217" s="3"/>
      <c r="C217" s="4"/>
      <c r="D217" s="5"/>
      <c r="E217" s="6"/>
      <c r="F217" s="6"/>
      <c r="G217" s="7"/>
      <c r="H217" s="7"/>
    </row>
    <row r="218" spans="1:8" s="15" customFormat="1" ht="12.75">
      <c r="A218" s="2"/>
      <c r="B218" s="3"/>
      <c r="C218" s="4"/>
      <c r="D218" s="5"/>
      <c r="E218" s="6"/>
      <c r="F218" s="6"/>
      <c r="G218" s="7"/>
      <c r="H218" s="7"/>
    </row>
    <row r="219" spans="1:8" s="15" customFormat="1" ht="12.75">
      <c r="A219" s="2"/>
      <c r="B219" s="3"/>
      <c r="C219" s="4"/>
      <c r="D219" s="5"/>
      <c r="E219" s="6"/>
      <c r="F219" s="6"/>
      <c r="G219" s="7"/>
      <c r="H219" s="7"/>
    </row>
    <row r="220" spans="1:8" s="15" customFormat="1" ht="12.75">
      <c r="A220" s="2"/>
      <c r="B220" s="3"/>
      <c r="C220" s="4"/>
      <c r="D220" s="5"/>
      <c r="E220" s="6"/>
      <c r="F220" s="6"/>
      <c r="G220" s="7"/>
      <c r="H220" s="7"/>
    </row>
    <row r="221" spans="1:8" s="15" customFormat="1" ht="12.75">
      <c r="A221" s="2"/>
      <c r="B221" s="3"/>
      <c r="C221" s="4"/>
      <c r="D221" s="5"/>
      <c r="E221" s="6"/>
      <c r="F221" s="6"/>
      <c r="G221" s="7"/>
      <c r="H221" s="7"/>
    </row>
  </sheetData>
  <sheetProtection password="DE43" sheet="1" selectLockedCells="1"/>
  <printOptions/>
  <pageMargins left="1" right="0.32" top="0.77" bottom="0.64" header="0.26" footer="0.4"/>
  <pageSetup horizontalDpi="300" verticalDpi="300" orientation="portrait" paperSize="9" scale="73" r:id="rId2"/>
  <headerFooter alignWithMargins="0">
    <oddHeader>&amp;COBNOVA DIJELA FRANJEVAČKOG SAMOSTANA
VUKOVAR</oddHeader>
    <oddFooter>&amp;C&amp;P</oddFooter>
  </headerFooter>
  <rowBreaks count="1" manualBreakCount="1">
    <brk id="194" max="8" man="1"/>
  </rowBreaks>
  <drawing r:id="rId1"/>
</worksheet>
</file>

<file path=xl/worksheets/sheet2.xml><?xml version="1.0" encoding="utf-8"?>
<worksheet xmlns="http://schemas.openxmlformats.org/spreadsheetml/2006/main" xmlns:r="http://schemas.openxmlformats.org/officeDocument/2006/relationships">
  <dimension ref="A1:I117"/>
  <sheetViews>
    <sheetView showZeros="0" view="pageBreakPreview" zoomScaleSheetLayoutView="100" zoomScalePageLayoutView="0" workbookViewId="0" topLeftCell="A1">
      <selection activeCell="G34" sqref="G34"/>
    </sheetView>
  </sheetViews>
  <sheetFormatPr defaultColWidth="9.140625" defaultRowHeight="12.75"/>
  <cols>
    <col min="1" max="1" width="4.57421875" style="47" customWidth="1"/>
    <col min="2" max="2" width="2.8515625" style="48" customWidth="1"/>
    <col min="3" max="3" width="3.140625" style="49" customWidth="1"/>
    <col min="4" max="4" width="41.28125" style="50" customWidth="1"/>
    <col min="5" max="5" width="7.28125" style="51" customWidth="1"/>
    <col min="6" max="6" width="8.28125" style="51" customWidth="1"/>
    <col min="7" max="7" width="15.140625" style="52" customWidth="1"/>
    <col min="8" max="8" width="13.7109375" style="52" customWidth="1"/>
    <col min="9" max="9" width="25.28125" style="49" customWidth="1"/>
    <col min="10" max="16384" width="9.140625" style="49" customWidth="1"/>
  </cols>
  <sheetData>
    <row r="1" spans="1:9" ht="12.75">
      <c r="A1" s="128"/>
      <c r="B1" s="129"/>
      <c r="C1" s="144"/>
      <c r="D1" s="131"/>
      <c r="E1" s="158"/>
      <c r="F1" s="158"/>
      <c r="G1" s="133"/>
      <c r="H1" s="133"/>
      <c r="I1" s="144"/>
    </row>
    <row r="2" spans="1:9" ht="12.75">
      <c r="A2" s="128"/>
      <c r="B2" s="129" t="s">
        <v>26</v>
      </c>
      <c r="C2" s="144"/>
      <c r="D2" s="131"/>
      <c r="E2" s="158"/>
      <c r="F2" s="158"/>
      <c r="G2" s="133"/>
      <c r="H2" s="133"/>
      <c r="I2" s="144"/>
    </row>
    <row r="3" spans="1:9" ht="12.75">
      <c r="A3" s="128"/>
      <c r="B3" s="129"/>
      <c r="C3" s="144"/>
      <c r="D3" s="145"/>
      <c r="E3" s="158"/>
      <c r="F3" s="158"/>
      <c r="G3" s="133"/>
      <c r="H3" s="133"/>
      <c r="I3" s="144"/>
    </row>
    <row r="4" spans="1:9" ht="12.75">
      <c r="A4" s="128"/>
      <c r="B4" s="129"/>
      <c r="C4" s="144"/>
      <c r="D4" s="145"/>
      <c r="E4" s="158"/>
      <c r="F4" s="158"/>
      <c r="G4" s="133"/>
      <c r="H4" s="133"/>
      <c r="I4" s="144"/>
    </row>
    <row r="5" spans="1:9" ht="28.5" customHeight="1">
      <c r="A5" s="128"/>
      <c r="B5" s="129"/>
      <c r="C5" s="144"/>
      <c r="D5" s="145"/>
      <c r="E5" s="158"/>
      <c r="F5" s="158"/>
      <c r="G5" s="133"/>
      <c r="H5" s="133"/>
      <c r="I5" s="144"/>
    </row>
    <row r="6" spans="1:9" ht="60.75" customHeight="1">
      <c r="A6" s="128"/>
      <c r="B6" s="129"/>
      <c r="C6" s="144"/>
      <c r="D6" s="145"/>
      <c r="E6" s="158"/>
      <c r="F6" s="158"/>
      <c r="G6" s="133"/>
      <c r="H6" s="133"/>
      <c r="I6" s="144"/>
    </row>
    <row r="7" spans="1:9" ht="51">
      <c r="A7" s="128" t="str">
        <f>IF(OR(B7="",B7=" ")," ",#REF!)</f>
        <v> </v>
      </c>
      <c r="B7" s="129" t="str">
        <f>IF(AND(D7&gt;0,NOT(D7=" "),NOT(D6&gt;0)),1+(COUNTIF($B$2:B6,"&gt;0"))," ")</f>
        <v> </v>
      </c>
      <c r="C7" s="144"/>
      <c r="D7" s="145"/>
      <c r="E7" s="146" t="s">
        <v>362</v>
      </c>
      <c r="F7" s="146" t="s">
        <v>363</v>
      </c>
      <c r="G7" s="147" t="s">
        <v>364</v>
      </c>
      <c r="H7" s="147" t="s">
        <v>365</v>
      </c>
      <c r="I7" s="148" t="s">
        <v>367</v>
      </c>
    </row>
    <row r="8" spans="1:9" s="53" customFormat="1" ht="12.75">
      <c r="A8" s="149" t="s">
        <v>25</v>
      </c>
      <c r="B8" s="150"/>
      <c r="C8" s="151"/>
      <c r="D8" s="151" t="s">
        <v>95</v>
      </c>
      <c r="E8" s="152"/>
      <c r="F8" s="153"/>
      <c r="G8" s="147"/>
      <c r="H8" s="147"/>
      <c r="I8" s="167"/>
    </row>
    <row r="9" spans="1:9" ht="12.75">
      <c r="A9" s="128" t="str">
        <f>IF(OR(B9="",B9=" ")," ",$A$8)</f>
        <v> </v>
      </c>
      <c r="B9" s="129" t="str">
        <f>IF(AND(D9&gt;0,NOT(D9=" "),NOT(D8&gt;0)),1+(COUNTIF($B$8:B8,"&gt;0"))," ")</f>
        <v> </v>
      </c>
      <c r="C9" s="144"/>
      <c r="D9" s="131"/>
      <c r="E9" s="132"/>
      <c r="F9" s="154" t="s">
        <v>53</v>
      </c>
      <c r="G9" s="155"/>
      <c r="H9" s="133">
        <f aca="true" t="shared" si="0" ref="H9:H32">IF(ISNUMBER(F9),F9*G9,"")</f>
      </c>
      <c r="I9" s="168"/>
    </row>
    <row r="10" spans="1:9" ht="76.5">
      <c r="A10" s="128" t="str">
        <f>IF(OR(B10="",B10=" ")," ",$A$8)</f>
        <v>01.</v>
      </c>
      <c r="B10" s="129">
        <f>IF(AND(D10&gt;0,NOT(D10=" "),NOT(D9&gt;0)),1+(COUNTIF($B$8:B9,"&gt;0"))," ")</f>
        <v>1</v>
      </c>
      <c r="C10" s="144"/>
      <c r="D10" s="131" t="s">
        <v>96</v>
      </c>
      <c r="E10" s="132"/>
      <c r="F10" s="117" t="s">
        <v>53</v>
      </c>
      <c r="G10" s="155"/>
      <c r="H10" s="133">
        <f t="shared" si="0"/>
      </c>
      <c r="I10" s="168"/>
    </row>
    <row r="11" spans="1:9" ht="12.75">
      <c r="A11" s="128" t="str">
        <f aca="true" t="shared" si="1" ref="A11:A84">IF(OR(B11="",B11=" ")," ",$A$8)</f>
        <v> </v>
      </c>
      <c r="B11" s="129" t="str">
        <f>IF(AND(D11&gt;0,NOT(D11=" "),NOT(D10&gt;0)),1+(COUNTIF($B$8:B10,"&gt;0"))," ")</f>
        <v> </v>
      </c>
      <c r="C11" s="144"/>
      <c r="D11" s="131"/>
      <c r="E11" s="132" t="s">
        <v>40</v>
      </c>
      <c r="F11" s="117">
        <v>1</v>
      </c>
      <c r="G11" s="155"/>
      <c r="H11" s="133">
        <f t="shared" si="0"/>
        <v>0</v>
      </c>
      <c r="I11" s="168"/>
    </row>
    <row r="12" spans="1:9" ht="12.75">
      <c r="A12" s="128" t="str">
        <f t="shared" si="1"/>
        <v> </v>
      </c>
      <c r="B12" s="129" t="str">
        <f>IF(AND(D12&gt;0,NOT(D12=" "),NOT(D11&gt;0)),1+(COUNTIF($B$8:B11,"&gt;0"))," ")</f>
        <v> </v>
      </c>
      <c r="C12" s="144"/>
      <c r="D12" s="131"/>
      <c r="E12" s="132"/>
      <c r="F12" s="117" t="s">
        <v>53</v>
      </c>
      <c r="G12" s="155"/>
      <c r="H12" s="133">
        <f t="shared" si="0"/>
      </c>
      <c r="I12" s="168"/>
    </row>
    <row r="13" spans="1:9" ht="38.25">
      <c r="A13" s="128" t="str">
        <f t="shared" si="1"/>
        <v>01.</v>
      </c>
      <c r="B13" s="129">
        <f>IF(AND(D13&gt;0,NOT(D13=" "),NOT(D12&gt;0)),1+(COUNTIF($B$8:B12,"&gt;0"))," ")</f>
        <v>2</v>
      </c>
      <c r="C13" s="144"/>
      <c r="D13" s="131" t="s">
        <v>5</v>
      </c>
      <c r="E13" s="132"/>
      <c r="F13" s="117" t="s">
        <v>53</v>
      </c>
      <c r="G13" s="155"/>
      <c r="H13" s="133">
        <f t="shared" si="0"/>
      </c>
      <c r="I13" s="168"/>
    </row>
    <row r="14" spans="1:9" ht="25.5">
      <c r="A14" s="128" t="str">
        <f aca="true" t="shared" si="2" ref="A14:A19">IF(OR(B14="",B14=" ")," ",$A$8)</f>
        <v> </v>
      </c>
      <c r="B14" s="129" t="str">
        <f>IF(AND(D14&gt;0,NOT(D14=" "),NOT(D13&gt;0)),1+(COUNTIF($B$8:B13,"&gt;0"))," ")</f>
        <v> </v>
      </c>
      <c r="C14" s="144" t="s">
        <v>27</v>
      </c>
      <c r="D14" s="131" t="s">
        <v>6</v>
      </c>
      <c r="E14" s="132" t="s">
        <v>55</v>
      </c>
      <c r="F14" s="117">
        <v>4</v>
      </c>
      <c r="G14" s="155"/>
      <c r="H14" s="133">
        <f t="shared" si="0"/>
        <v>0</v>
      </c>
      <c r="I14" s="168"/>
    </row>
    <row r="15" spans="1:9" ht="38.25">
      <c r="A15" s="128" t="str">
        <f t="shared" si="2"/>
        <v> </v>
      </c>
      <c r="B15" s="129" t="str">
        <f>IF(AND(D15&gt;0,NOT(D15=" "),NOT(D14&gt;0)),1+(COUNTIF($B$8:B14,"&gt;0"))," ")</f>
        <v> </v>
      </c>
      <c r="C15" s="144" t="s">
        <v>28</v>
      </c>
      <c r="D15" s="131" t="s">
        <v>97</v>
      </c>
      <c r="E15" s="132" t="s">
        <v>55</v>
      </c>
      <c r="F15" s="117">
        <v>2.5</v>
      </c>
      <c r="G15" s="155"/>
      <c r="H15" s="133">
        <f t="shared" si="0"/>
        <v>0</v>
      </c>
      <c r="I15" s="168"/>
    </row>
    <row r="16" spans="1:9" ht="38.25">
      <c r="A16" s="128" t="str">
        <f t="shared" si="2"/>
        <v> </v>
      </c>
      <c r="B16" s="129" t="str">
        <f>IF(AND(D16&gt;0,NOT(D16=" "),NOT(D15&gt;0)),1+(COUNTIF($B$8:B15,"&gt;0"))," ")</f>
        <v> </v>
      </c>
      <c r="C16" s="144" t="s">
        <v>29</v>
      </c>
      <c r="D16" s="131" t="s">
        <v>98</v>
      </c>
      <c r="E16" s="132" t="s">
        <v>31</v>
      </c>
      <c r="F16" s="117">
        <v>1</v>
      </c>
      <c r="G16" s="155"/>
      <c r="H16" s="133">
        <f t="shared" si="0"/>
        <v>0</v>
      </c>
      <c r="I16" s="168"/>
    </row>
    <row r="17" spans="1:9" ht="76.5">
      <c r="A17" s="128" t="str">
        <f t="shared" si="2"/>
        <v> </v>
      </c>
      <c r="B17" s="129" t="str">
        <f>IF(AND(D17&gt;0,NOT(D17=" "),NOT(D16&gt;0)),1+(COUNTIF($B$8:B16,"&gt;0"))," ")</f>
        <v> </v>
      </c>
      <c r="C17" s="144" t="s">
        <v>32</v>
      </c>
      <c r="D17" s="131" t="s">
        <v>4</v>
      </c>
      <c r="E17" s="132" t="s">
        <v>40</v>
      </c>
      <c r="F17" s="117">
        <v>1</v>
      </c>
      <c r="G17" s="155"/>
      <c r="H17" s="133">
        <f t="shared" si="0"/>
        <v>0</v>
      </c>
      <c r="I17" s="168"/>
    </row>
    <row r="18" spans="1:9" ht="51">
      <c r="A18" s="128" t="str">
        <f t="shared" si="2"/>
        <v> </v>
      </c>
      <c r="B18" s="129" t="str">
        <f>IF(AND(D18&gt;0,NOT(D18=" "),NOT(D19&gt;0)),1+(COUNTIF($B$8:B19,"&gt;0"))," ")</f>
        <v> </v>
      </c>
      <c r="C18" s="144"/>
      <c r="D18" s="131" t="s">
        <v>335</v>
      </c>
      <c r="E18" s="132" t="s">
        <v>40</v>
      </c>
      <c r="F18" s="117">
        <v>1</v>
      </c>
      <c r="G18" s="155"/>
      <c r="H18" s="133">
        <f t="shared" si="0"/>
        <v>0</v>
      </c>
      <c r="I18" s="168"/>
    </row>
    <row r="19" spans="1:9" ht="51">
      <c r="A19" s="128" t="str">
        <f t="shared" si="2"/>
        <v> </v>
      </c>
      <c r="B19" s="129" t="str">
        <f>IF(AND(D19&gt;0,NOT(D19=" "),NOT(D17&gt;0)),1+(COUNTIF($B$8:B17,"&gt;0"))," ")</f>
        <v> </v>
      </c>
      <c r="C19" s="144" t="s">
        <v>33</v>
      </c>
      <c r="D19" s="131" t="s">
        <v>7</v>
      </c>
      <c r="E19" s="132" t="s">
        <v>35</v>
      </c>
      <c r="F19" s="117">
        <v>16.5</v>
      </c>
      <c r="G19" s="155"/>
      <c r="H19" s="133">
        <f t="shared" si="0"/>
        <v>0</v>
      </c>
      <c r="I19" s="168"/>
    </row>
    <row r="20" spans="1:9" ht="63.75">
      <c r="A20" s="128"/>
      <c r="B20" s="129"/>
      <c r="C20" s="144" t="s">
        <v>34</v>
      </c>
      <c r="D20" s="131" t="s">
        <v>8</v>
      </c>
      <c r="E20" s="132" t="s">
        <v>35</v>
      </c>
      <c r="F20" s="117">
        <v>1.2</v>
      </c>
      <c r="G20" s="155"/>
      <c r="H20" s="133">
        <f t="shared" si="0"/>
        <v>0</v>
      </c>
      <c r="I20" s="168"/>
    </row>
    <row r="21" spans="1:9" ht="25.5">
      <c r="A21" s="128"/>
      <c r="B21" s="129"/>
      <c r="C21" s="144" t="s">
        <v>9</v>
      </c>
      <c r="D21" s="131" t="s">
        <v>10</v>
      </c>
      <c r="E21" s="132" t="s">
        <v>35</v>
      </c>
      <c r="F21" s="117">
        <v>1.2</v>
      </c>
      <c r="G21" s="155"/>
      <c r="H21" s="133">
        <f t="shared" si="0"/>
        <v>0</v>
      </c>
      <c r="I21" s="168"/>
    </row>
    <row r="22" spans="1:9" ht="51">
      <c r="A22" s="128"/>
      <c r="B22" s="129"/>
      <c r="C22" s="144" t="s">
        <v>11</v>
      </c>
      <c r="D22" s="131" t="s">
        <v>13</v>
      </c>
      <c r="E22" s="132" t="s">
        <v>35</v>
      </c>
      <c r="F22" s="117">
        <v>1.6</v>
      </c>
      <c r="G22" s="155"/>
      <c r="H22" s="133">
        <f t="shared" si="0"/>
        <v>0</v>
      </c>
      <c r="I22" s="168"/>
    </row>
    <row r="23" spans="1:9" ht="38.25">
      <c r="A23" s="128"/>
      <c r="B23" s="129"/>
      <c r="C23" s="144" t="s">
        <v>12</v>
      </c>
      <c r="D23" s="131" t="s">
        <v>14</v>
      </c>
      <c r="E23" s="132" t="s">
        <v>35</v>
      </c>
      <c r="F23" s="117">
        <v>1.6</v>
      </c>
      <c r="G23" s="155"/>
      <c r="H23" s="133">
        <f t="shared" si="0"/>
        <v>0</v>
      </c>
      <c r="I23" s="168"/>
    </row>
    <row r="24" spans="1:9" ht="25.5">
      <c r="A24" s="128"/>
      <c r="B24" s="129"/>
      <c r="C24" s="144" t="s">
        <v>17</v>
      </c>
      <c r="D24" s="131" t="s">
        <v>15</v>
      </c>
      <c r="E24" s="132" t="s">
        <v>31</v>
      </c>
      <c r="F24" s="117">
        <v>1</v>
      </c>
      <c r="G24" s="155"/>
      <c r="H24" s="133">
        <f t="shared" si="0"/>
        <v>0</v>
      </c>
      <c r="I24" s="168"/>
    </row>
    <row r="25" spans="1:9" ht="38.25">
      <c r="A25" s="128"/>
      <c r="B25" s="129"/>
      <c r="C25" s="144" t="s">
        <v>18</v>
      </c>
      <c r="D25" s="131" t="s">
        <v>16</v>
      </c>
      <c r="E25" s="132" t="s">
        <v>55</v>
      </c>
      <c r="F25" s="117">
        <v>12</v>
      </c>
      <c r="G25" s="155"/>
      <c r="H25" s="133">
        <f t="shared" si="0"/>
        <v>0</v>
      </c>
      <c r="I25" s="168"/>
    </row>
    <row r="26" spans="1:9" ht="25.5">
      <c r="A26" s="128"/>
      <c r="B26" s="129"/>
      <c r="C26" s="144" t="s">
        <v>21</v>
      </c>
      <c r="D26" s="131" t="s">
        <v>19</v>
      </c>
      <c r="E26" s="132" t="s">
        <v>55</v>
      </c>
      <c r="F26" s="117">
        <v>2.1</v>
      </c>
      <c r="G26" s="155"/>
      <c r="H26" s="133">
        <f t="shared" si="0"/>
        <v>0</v>
      </c>
      <c r="I26" s="168"/>
    </row>
    <row r="27" spans="1:9" ht="12.75">
      <c r="A27" s="128"/>
      <c r="B27" s="129"/>
      <c r="C27" s="144" t="s">
        <v>22</v>
      </c>
      <c r="D27" s="131" t="s">
        <v>20</v>
      </c>
      <c r="E27" s="132" t="s">
        <v>55</v>
      </c>
      <c r="F27" s="117">
        <v>9.9</v>
      </c>
      <c r="G27" s="155"/>
      <c r="H27" s="133">
        <f t="shared" si="0"/>
        <v>0</v>
      </c>
      <c r="I27" s="168"/>
    </row>
    <row r="28" spans="1:9" ht="38.25">
      <c r="A28" s="128"/>
      <c r="B28" s="129"/>
      <c r="C28" s="144" t="s">
        <v>23</v>
      </c>
      <c r="D28" s="131" t="s">
        <v>24</v>
      </c>
      <c r="E28" s="132" t="s">
        <v>35</v>
      </c>
      <c r="F28" s="117">
        <v>12</v>
      </c>
      <c r="G28" s="155"/>
      <c r="H28" s="133">
        <f t="shared" si="0"/>
        <v>0</v>
      </c>
      <c r="I28" s="168"/>
    </row>
    <row r="29" spans="1:9" ht="12.75">
      <c r="A29" s="128" t="str">
        <f>IF(OR(B29="",B29=" ")," ",$A$8)</f>
        <v> </v>
      </c>
      <c r="B29" s="129" t="str">
        <f>IF(AND(D29&gt;0,NOT(D29=" "),NOT(D18&gt;0)),1+(COUNTIF($B$8:B18,"&gt;0"))," ")</f>
        <v> </v>
      </c>
      <c r="C29" s="144"/>
      <c r="D29" s="131"/>
      <c r="E29" s="132"/>
      <c r="F29" s="117" t="s">
        <v>53</v>
      </c>
      <c r="G29" s="155"/>
      <c r="H29" s="133"/>
      <c r="I29" s="168"/>
    </row>
    <row r="30" spans="1:9" ht="140.25">
      <c r="A30" s="128" t="str">
        <f>IF(OR(B30="",B30=" ")," ",$A$8)</f>
        <v>01.</v>
      </c>
      <c r="B30" s="129">
        <f>IF(AND(D30&gt;0,NOT(D30=" "),NOT(D29&gt;0)),1+(COUNTIF($B$8:B29,"&gt;0"))," ")</f>
        <v>3</v>
      </c>
      <c r="C30" s="144"/>
      <c r="D30" s="131" t="s">
        <v>3</v>
      </c>
      <c r="E30" s="132"/>
      <c r="F30" s="117"/>
      <c r="G30" s="155"/>
      <c r="H30" s="133"/>
      <c r="I30" s="168"/>
    </row>
    <row r="31" spans="1:9" ht="25.5">
      <c r="A31" s="128" t="str">
        <f aca="true" t="shared" si="3" ref="A31:A40">IF(OR(B31="",B31=" ")," ",$A$8)</f>
        <v> </v>
      </c>
      <c r="B31" s="129" t="str">
        <f>IF(AND(D31&gt;0,NOT(D31=" "),NOT(D30&gt;0)),1+(COUNTIF($B$8:B30,"&gt;0"))," ")</f>
        <v> </v>
      </c>
      <c r="C31" s="144" t="s">
        <v>27</v>
      </c>
      <c r="D31" s="131" t="s">
        <v>2</v>
      </c>
      <c r="E31" s="132" t="s">
        <v>55</v>
      </c>
      <c r="F31" s="117">
        <f>6.25*0.4</f>
        <v>2.5</v>
      </c>
      <c r="G31" s="155"/>
      <c r="H31" s="133">
        <f t="shared" si="0"/>
        <v>0</v>
      </c>
      <c r="I31" s="168"/>
    </row>
    <row r="32" spans="1:9" ht="38.25">
      <c r="A32" s="128" t="str">
        <f t="shared" si="3"/>
        <v> </v>
      </c>
      <c r="B32" s="129" t="str">
        <f>IF(AND(D32&gt;0,NOT(D32=" "),NOT(D31&gt;0)),1+(COUNTIF($B$8:B31,"&gt;0"))," ")</f>
        <v> </v>
      </c>
      <c r="C32" s="144" t="s">
        <v>28</v>
      </c>
      <c r="D32" s="131" t="s">
        <v>336</v>
      </c>
      <c r="E32" s="132" t="s">
        <v>55</v>
      </c>
      <c r="F32" s="117">
        <f>(0.12+0.18+1.15*0.1)*17.37</f>
        <v>7.20855</v>
      </c>
      <c r="G32" s="155"/>
      <c r="H32" s="133">
        <f t="shared" si="0"/>
        <v>0</v>
      </c>
      <c r="I32" s="168"/>
    </row>
    <row r="33" spans="1:9" ht="12.75">
      <c r="A33" s="128" t="str">
        <f t="shared" si="3"/>
        <v> </v>
      </c>
      <c r="B33" s="129" t="str">
        <f>IF(AND(D33&gt;0,NOT(D33=" "),NOT(D32&gt;0)),1+(COUNTIF($B$8:B32,"&gt;0"))," ")</f>
        <v> </v>
      </c>
      <c r="C33" s="144"/>
      <c r="D33" s="131"/>
      <c r="E33" s="132"/>
      <c r="F33" s="117"/>
      <c r="G33" s="155"/>
      <c r="H33" s="133"/>
      <c r="I33" s="168"/>
    </row>
    <row r="34" spans="1:9" ht="76.5">
      <c r="A34" s="128" t="str">
        <f t="shared" si="3"/>
        <v>01.</v>
      </c>
      <c r="B34" s="129">
        <f>IF(AND(D34&gt;0,NOT(D34=" "),NOT(D33&gt;0)),1+(COUNTIF($B$8:B33,"&gt;0"))," ")</f>
        <v>4</v>
      </c>
      <c r="C34" s="144"/>
      <c r="D34" s="131" t="s">
        <v>337</v>
      </c>
      <c r="E34" s="132"/>
      <c r="F34" s="117" t="s">
        <v>53</v>
      </c>
      <c r="G34" s="155"/>
      <c r="H34" s="133">
        <f aca="true" t="shared" si="4" ref="H34:H39">IF(ISNUMBER(F34),F34*G34,"")</f>
      </c>
      <c r="I34" s="168"/>
    </row>
    <row r="35" spans="1:9" ht="25.5">
      <c r="A35" s="128" t="str">
        <f t="shared" si="3"/>
        <v> </v>
      </c>
      <c r="B35" s="129" t="str">
        <f>IF(AND(D35&gt;0,NOT(D35=" "),NOT(D34&gt;0)),1+(COUNTIF($B$8:B34,"&gt;0"))," ")</f>
        <v> </v>
      </c>
      <c r="C35" s="144" t="s">
        <v>27</v>
      </c>
      <c r="D35" s="131" t="s">
        <v>99</v>
      </c>
      <c r="E35" s="132" t="s">
        <v>30</v>
      </c>
      <c r="F35" s="117">
        <v>9</v>
      </c>
      <c r="G35" s="155"/>
      <c r="H35" s="133">
        <f t="shared" si="4"/>
        <v>0</v>
      </c>
      <c r="I35" s="168"/>
    </row>
    <row r="36" spans="1:9" ht="25.5">
      <c r="A36" s="128" t="str">
        <f t="shared" si="3"/>
        <v> </v>
      </c>
      <c r="B36" s="129" t="str">
        <f>IF(AND(D36&gt;0,NOT(D36=" "),NOT(D35&gt;0)),1+(COUNTIF($B$8:B35,"&gt;0"))," ")</f>
        <v> </v>
      </c>
      <c r="C36" s="144" t="s">
        <v>28</v>
      </c>
      <c r="D36" s="131" t="s">
        <v>100</v>
      </c>
      <c r="E36" s="132" t="s">
        <v>30</v>
      </c>
      <c r="F36" s="117">
        <v>13</v>
      </c>
      <c r="G36" s="155"/>
      <c r="H36" s="133">
        <f t="shared" si="4"/>
        <v>0</v>
      </c>
      <c r="I36" s="168"/>
    </row>
    <row r="37" spans="1:9" ht="38.25">
      <c r="A37" s="128" t="str">
        <f t="shared" si="3"/>
        <v> </v>
      </c>
      <c r="B37" s="129" t="str">
        <f>IF(AND(D37&gt;0,NOT(D37=" "),NOT(D36&gt;0)),1+(COUNTIF($B$8:B36,"&gt;0"))," ")</f>
        <v> </v>
      </c>
      <c r="C37" s="144" t="s">
        <v>29</v>
      </c>
      <c r="D37" s="131" t="s">
        <v>101</v>
      </c>
      <c r="E37" s="132" t="s">
        <v>55</v>
      </c>
      <c r="F37" s="117">
        <v>7.2</v>
      </c>
      <c r="G37" s="155"/>
      <c r="H37" s="133">
        <f t="shared" si="4"/>
        <v>0</v>
      </c>
      <c r="I37" s="168"/>
    </row>
    <row r="38" spans="1:9" ht="12.75">
      <c r="A38" s="128"/>
      <c r="B38" s="129"/>
      <c r="C38" s="144" t="s">
        <v>32</v>
      </c>
      <c r="D38" s="131" t="s">
        <v>338</v>
      </c>
      <c r="E38" s="132" t="s">
        <v>30</v>
      </c>
      <c r="F38" s="117">
        <v>51</v>
      </c>
      <c r="G38" s="155"/>
      <c r="H38" s="133">
        <f t="shared" si="4"/>
        <v>0</v>
      </c>
      <c r="I38" s="168"/>
    </row>
    <row r="39" spans="1:9" ht="38.25">
      <c r="A39" s="128" t="str">
        <f t="shared" si="3"/>
        <v> </v>
      </c>
      <c r="B39" s="129" t="str">
        <f>IF(AND(D39&gt;0,NOT(D39=" "),NOT(D37&gt;0)),1+(COUNTIF($B$8:B37,"&gt;0"))," ")</f>
        <v> </v>
      </c>
      <c r="C39" s="144" t="s">
        <v>33</v>
      </c>
      <c r="D39" s="131" t="s">
        <v>102</v>
      </c>
      <c r="E39" s="132" t="s">
        <v>30</v>
      </c>
      <c r="F39" s="117">
        <v>46</v>
      </c>
      <c r="G39" s="155"/>
      <c r="H39" s="133">
        <f t="shared" si="4"/>
        <v>0</v>
      </c>
      <c r="I39" s="168"/>
    </row>
    <row r="40" spans="1:9" ht="153">
      <c r="A40" s="128" t="str">
        <f t="shared" si="3"/>
        <v> </v>
      </c>
      <c r="B40" s="129" t="str">
        <f>IF(AND(D40&gt;0,NOT(D40=" "),NOT(D39&gt;0)),1+(COUNTIF($B$8:B39,"&gt;0"))," ")</f>
        <v> </v>
      </c>
      <c r="C40" s="144" t="s">
        <v>34</v>
      </c>
      <c r="D40" s="131" t="s">
        <v>358</v>
      </c>
      <c r="E40" s="132"/>
      <c r="F40" s="156" t="s">
        <v>53</v>
      </c>
      <c r="G40" s="155"/>
      <c r="H40" s="133"/>
      <c r="I40" s="168"/>
    </row>
    <row r="41" spans="1:9" ht="51">
      <c r="A41" s="128" t="str">
        <f t="shared" si="1"/>
        <v> </v>
      </c>
      <c r="B41" s="129" t="str">
        <f>IF(AND(D41&gt;0,NOT(D41=" "),NOT(D40&gt;0)),1+(COUNTIF($B$8:B40,"&gt;0"))," ")</f>
        <v> </v>
      </c>
      <c r="C41" s="144"/>
      <c r="D41" s="131" t="s">
        <v>47</v>
      </c>
      <c r="E41" s="132" t="s">
        <v>30</v>
      </c>
      <c r="F41" s="117">
        <v>46</v>
      </c>
      <c r="G41" s="155"/>
      <c r="H41" s="133">
        <f aca="true" t="shared" si="5" ref="H41:H59">IF(ISNUMBER(F41),F41*G41,"")</f>
        <v>0</v>
      </c>
      <c r="I41" s="168"/>
    </row>
    <row r="42" spans="1:9" ht="12.75">
      <c r="A42" s="128" t="str">
        <f t="shared" si="1"/>
        <v> </v>
      </c>
      <c r="B42" s="129" t="str">
        <f>IF(AND(D42&gt;0,NOT(D42=" "),NOT(D41&gt;0)),1+(COUNTIF($B$8:B41,"&gt;0"))," ")</f>
        <v> </v>
      </c>
      <c r="C42" s="144"/>
      <c r="D42" s="131"/>
      <c r="E42" s="132"/>
      <c r="F42" s="117" t="s">
        <v>53</v>
      </c>
      <c r="G42" s="155"/>
      <c r="H42" s="133">
        <f t="shared" si="5"/>
      </c>
      <c r="I42" s="168"/>
    </row>
    <row r="43" spans="1:9" ht="12.75">
      <c r="A43" s="128" t="str">
        <f t="shared" si="1"/>
        <v>01.</v>
      </c>
      <c r="B43" s="129">
        <f>IF(AND(D43&gt;0,NOT(D43=" "),NOT(D42&gt;0)),1+(COUNTIF($B$8:B42,"&gt;0"))," ")</f>
        <v>5</v>
      </c>
      <c r="C43" s="144"/>
      <c r="D43" s="131" t="s">
        <v>103</v>
      </c>
      <c r="E43" s="132"/>
      <c r="F43" s="117" t="s">
        <v>53</v>
      </c>
      <c r="G43" s="155"/>
      <c r="H43" s="133">
        <f t="shared" si="5"/>
      </c>
      <c r="I43" s="168"/>
    </row>
    <row r="44" spans="1:9" ht="12.75">
      <c r="A44" s="128" t="str">
        <f t="shared" si="1"/>
        <v> </v>
      </c>
      <c r="B44" s="129" t="str">
        <f>IF(AND(D44&gt;0,NOT(D44=" "),NOT(D43&gt;0)),1+(COUNTIF($B$8:B43,"&gt;0"))," ")</f>
        <v> </v>
      </c>
      <c r="C44" s="144" t="s">
        <v>27</v>
      </c>
      <c r="D44" s="131" t="s">
        <v>104</v>
      </c>
      <c r="E44" s="132" t="s">
        <v>30</v>
      </c>
      <c r="F44" s="117">
        <v>3.2</v>
      </c>
      <c r="G44" s="155"/>
      <c r="H44" s="133">
        <f>IF(ISNUMBER(F44),F44*G44,"")</f>
        <v>0</v>
      </c>
      <c r="I44" s="168"/>
    </row>
    <row r="45" spans="1:9" ht="12.75">
      <c r="A45" s="128" t="str">
        <f t="shared" si="1"/>
        <v> </v>
      </c>
      <c r="B45" s="129" t="str">
        <f>IF(AND(D45&gt;0,NOT(D45=" "),NOT(D44&gt;0)),1+(COUNTIF($B$8:B44,"&gt;0"))," ")</f>
        <v> </v>
      </c>
      <c r="C45" s="144" t="s">
        <v>28</v>
      </c>
      <c r="D45" s="131" t="s">
        <v>105</v>
      </c>
      <c r="E45" s="132" t="s">
        <v>30</v>
      </c>
      <c r="F45" s="117">
        <v>19.5</v>
      </c>
      <c r="G45" s="155"/>
      <c r="H45" s="133">
        <f>IF(ISNUMBER(F45),F45*G45,"")</f>
        <v>0</v>
      </c>
      <c r="I45" s="168"/>
    </row>
    <row r="46" spans="1:9" ht="25.5">
      <c r="A46" s="128" t="str">
        <f t="shared" si="1"/>
        <v> </v>
      </c>
      <c r="B46" s="129" t="str">
        <f>IF(AND(D46&gt;0,NOT(D46=" "),NOT(D45&gt;0)),1+(COUNTIF($B$8:B45,"&gt;0"))," ")</f>
        <v> </v>
      </c>
      <c r="C46" s="144" t="s">
        <v>29</v>
      </c>
      <c r="D46" s="131" t="s">
        <v>106</v>
      </c>
      <c r="E46" s="132" t="s">
        <v>55</v>
      </c>
      <c r="F46" s="117">
        <v>1</v>
      </c>
      <c r="G46" s="155"/>
      <c r="H46" s="133">
        <f>IF(ISNUMBER(F46),F46*G46,"")</f>
        <v>0</v>
      </c>
      <c r="I46" s="168"/>
    </row>
    <row r="47" spans="1:9" ht="140.25">
      <c r="A47" s="128" t="str">
        <f t="shared" si="1"/>
        <v> </v>
      </c>
      <c r="B47" s="129" t="str">
        <f>IF(AND(D47&gt;0,NOT(D47=" "),NOT(D46&gt;0)),1+(COUNTIF($B$8:B46,"&gt;0"))," ")</f>
        <v> </v>
      </c>
      <c r="C47" s="144" t="s">
        <v>32</v>
      </c>
      <c r="D47" s="131" t="s">
        <v>359</v>
      </c>
      <c r="E47" s="132"/>
      <c r="F47" s="156" t="s">
        <v>53</v>
      </c>
      <c r="G47" s="155"/>
      <c r="H47" s="133">
        <f t="shared" si="5"/>
      </c>
      <c r="I47" s="168"/>
    </row>
    <row r="48" spans="1:9" ht="51">
      <c r="A48" s="128" t="str">
        <f t="shared" si="1"/>
        <v> </v>
      </c>
      <c r="B48" s="129" t="str">
        <f>IF(AND(D48&gt;0,NOT(D48=" "),NOT(D47&gt;0)),1+(COUNTIF($B$8:B47,"&gt;0"))," ")</f>
        <v> </v>
      </c>
      <c r="C48" s="144"/>
      <c r="D48" s="131" t="s">
        <v>47</v>
      </c>
      <c r="E48" s="132" t="s">
        <v>30</v>
      </c>
      <c r="F48" s="117">
        <v>57</v>
      </c>
      <c r="G48" s="155"/>
      <c r="H48" s="133">
        <f t="shared" si="5"/>
        <v>0</v>
      </c>
      <c r="I48" s="168"/>
    </row>
    <row r="49" spans="1:9" ht="12.75">
      <c r="A49" s="128" t="str">
        <f t="shared" si="1"/>
        <v> </v>
      </c>
      <c r="B49" s="129" t="str">
        <f>IF(AND(D49&gt;0,NOT(D49=" "),NOT(D48&gt;0)),1+(COUNTIF($B$8:B48,"&gt;0"))," ")</f>
        <v> </v>
      </c>
      <c r="C49" s="144"/>
      <c r="D49" s="131"/>
      <c r="E49" s="132"/>
      <c r="F49" s="117" t="s">
        <v>53</v>
      </c>
      <c r="G49" s="155"/>
      <c r="H49" s="133">
        <f t="shared" si="5"/>
      </c>
      <c r="I49" s="168"/>
    </row>
    <row r="50" spans="1:9" ht="51">
      <c r="A50" s="128" t="str">
        <f t="shared" si="1"/>
        <v>01.</v>
      </c>
      <c r="B50" s="129">
        <f>IF(AND(D50&gt;0,NOT(D50=" "),NOT(D49&gt;0)),1+(COUNTIF($B$8:B49,"&gt;0"))," ")</f>
        <v>6</v>
      </c>
      <c r="C50" s="144"/>
      <c r="D50" s="131" t="s">
        <v>107</v>
      </c>
      <c r="E50" s="132"/>
      <c r="F50" s="117" t="s">
        <v>53</v>
      </c>
      <c r="G50" s="155"/>
      <c r="H50" s="133">
        <f t="shared" si="5"/>
      </c>
      <c r="I50" s="168"/>
    </row>
    <row r="51" spans="1:9" ht="12.75">
      <c r="A51" s="128" t="str">
        <f t="shared" si="1"/>
        <v> </v>
      </c>
      <c r="B51" s="129" t="str">
        <f>IF(AND(D51&gt;0,NOT(D51=" "),NOT(D50&gt;0)),1+(COUNTIF($B$8:B50,"&gt;0"))," ")</f>
        <v> </v>
      </c>
      <c r="C51" s="144"/>
      <c r="D51" s="131"/>
      <c r="E51" s="132" t="s">
        <v>55</v>
      </c>
      <c r="F51" s="117">
        <v>2</v>
      </c>
      <c r="G51" s="155"/>
      <c r="H51" s="133">
        <f t="shared" si="5"/>
        <v>0</v>
      </c>
      <c r="I51" s="168"/>
    </row>
    <row r="52" spans="1:9" ht="12.75">
      <c r="A52" s="128" t="str">
        <f t="shared" si="1"/>
        <v> </v>
      </c>
      <c r="B52" s="129" t="str">
        <f>IF(AND(D52&gt;0,NOT(D52=" "),NOT(D51&gt;0)),1+(COUNTIF($B$8:B51,"&gt;0"))," ")</f>
        <v> </v>
      </c>
      <c r="C52" s="144"/>
      <c r="D52" s="131"/>
      <c r="E52" s="132"/>
      <c r="F52" s="117" t="s">
        <v>53</v>
      </c>
      <c r="G52" s="155"/>
      <c r="H52" s="133">
        <f t="shared" si="5"/>
      </c>
      <c r="I52" s="168"/>
    </row>
    <row r="53" spans="1:9" ht="89.25">
      <c r="A53" s="128" t="str">
        <f t="shared" si="1"/>
        <v>01.</v>
      </c>
      <c r="B53" s="129">
        <f>IF(AND(D53&gt;0,NOT(D53=" "),NOT(D52&gt;0)),1+(COUNTIF($B$8:B52,"&gt;0"))," ")</f>
        <v>7</v>
      </c>
      <c r="C53" s="144"/>
      <c r="D53" s="131" t="s">
        <v>120</v>
      </c>
      <c r="E53" s="132"/>
      <c r="F53" s="117" t="s">
        <v>53</v>
      </c>
      <c r="G53" s="155"/>
      <c r="H53" s="133">
        <f t="shared" si="5"/>
      </c>
      <c r="I53" s="168"/>
    </row>
    <row r="54" spans="1:9" ht="12.75">
      <c r="A54" s="128" t="str">
        <f t="shared" si="1"/>
        <v> </v>
      </c>
      <c r="B54" s="129" t="str">
        <f>IF(AND(D54&gt;0,NOT(D54=" "),NOT(D53&gt;0)),1+(COUNTIF($B$8:B53,"&gt;0"))," ")</f>
        <v> </v>
      </c>
      <c r="C54" s="144" t="s">
        <v>27</v>
      </c>
      <c r="D54" s="131" t="s">
        <v>108</v>
      </c>
      <c r="E54" s="132" t="s">
        <v>30</v>
      </c>
      <c r="F54" s="117">
        <v>77</v>
      </c>
      <c r="G54" s="155"/>
      <c r="H54" s="133">
        <f t="shared" si="5"/>
        <v>0</v>
      </c>
      <c r="I54" s="168"/>
    </row>
    <row r="55" spans="1:9" ht="12.75">
      <c r="A55" s="128" t="str">
        <f t="shared" si="1"/>
        <v> </v>
      </c>
      <c r="B55" s="129" t="str">
        <f>IF(AND(D55&gt;0,NOT(D55=" "),NOT(D54&gt;0)),1+(COUNTIF($B$8:B54,"&gt;0"))," ")</f>
        <v> </v>
      </c>
      <c r="C55" s="144" t="s">
        <v>28</v>
      </c>
      <c r="D55" s="131" t="s">
        <v>109</v>
      </c>
      <c r="E55" s="132" t="s">
        <v>30</v>
      </c>
      <c r="F55" s="117">
        <v>247.5</v>
      </c>
      <c r="G55" s="155"/>
      <c r="H55" s="133">
        <f t="shared" si="5"/>
        <v>0</v>
      </c>
      <c r="I55" s="168"/>
    </row>
    <row r="56" spans="1:9" ht="12.75">
      <c r="A56" s="128" t="str">
        <f t="shared" si="1"/>
        <v> </v>
      </c>
      <c r="B56" s="129" t="str">
        <f>IF(AND(D56&gt;0,NOT(D56=" "),NOT(D55&gt;0)),1+(COUNTIF($B$8:B55,"&gt;0"))," ")</f>
        <v> </v>
      </c>
      <c r="C56" s="144" t="s">
        <v>29</v>
      </c>
      <c r="D56" s="131" t="s">
        <v>110</v>
      </c>
      <c r="E56" s="132" t="s">
        <v>30</v>
      </c>
      <c r="F56" s="117">
        <v>38.5</v>
      </c>
      <c r="G56" s="155"/>
      <c r="H56" s="133">
        <f t="shared" si="5"/>
        <v>0</v>
      </c>
      <c r="I56" s="168"/>
    </row>
    <row r="57" spans="1:9" ht="12.75">
      <c r="A57" s="128" t="str">
        <f t="shared" si="1"/>
        <v> </v>
      </c>
      <c r="B57" s="129" t="str">
        <f>IF(AND(D57&gt;0,NOT(D57=" "),NOT(D56&gt;0)),1+(COUNTIF($B$8:B56,"&gt;0"))," ")</f>
        <v> </v>
      </c>
      <c r="C57" s="144"/>
      <c r="D57" s="131"/>
      <c r="E57" s="132"/>
      <c r="F57" s="117" t="s">
        <v>53</v>
      </c>
      <c r="G57" s="155"/>
      <c r="H57" s="133">
        <f t="shared" si="5"/>
      </c>
      <c r="I57" s="168"/>
    </row>
    <row r="58" spans="1:9" ht="153">
      <c r="A58" s="128" t="str">
        <f t="shared" si="1"/>
        <v>01.</v>
      </c>
      <c r="B58" s="129">
        <f>IF(AND(D58&gt;0,NOT(D58=" "),NOT(D57&gt;0)),1+(COUNTIF($B$8:B57,"&gt;0"))," ")</f>
        <v>8</v>
      </c>
      <c r="C58" s="144"/>
      <c r="D58" s="131" t="s">
        <v>360</v>
      </c>
      <c r="E58" s="132"/>
      <c r="F58" s="117" t="s">
        <v>53</v>
      </c>
      <c r="G58" s="155"/>
      <c r="H58" s="133">
        <f t="shared" si="5"/>
      </c>
      <c r="I58" s="168"/>
    </row>
    <row r="59" spans="1:9" ht="51">
      <c r="A59" s="128" t="str">
        <f t="shared" si="1"/>
        <v> </v>
      </c>
      <c r="B59" s="129" t="str">
        <f>IF(AND(D59&gt;0,NOT(D59=" "),NOT(D58&gt;0)),1+(COUNTIF($B$8:B58,"&gt;0"))," ")</f>
        <v> </v>
      </c>
      <c r="C59" s="144"/>
      <c r="D59" s="131" t="s">
        <v>47</v>
      </c>
      <c r="E59" s="132" t="s">
        <v>30</v>
      </c>
      <c r="F59" s="117">
        <v>247.5</v>
      </c>
      <c r="G59" s="155"/>
      <c r="H59" s="133">
        <f t="shared" si="5"/>
        <v>0</v>
      </c>
      <c r="I59" s="168"/>
    </row>
    <row r="60" spans="1:9" ht="12.75">
      <c r="A60" s="128" t="str">
        <f t="shared" si="1"/>
        <v> </v>
      </c>
      <c r="B60" s="129" t="str">
        <f>IF(AND(D60&gt;0,NOT(D60=" "),NOT(D59&gt;0)),1+(COUNTIF($B$8:B59,"&gt;0"))," ")</f>
        <v> </v>
      </c>
      <c r="C60" s="144"/>
      <c r="D60" s="131"/>
      <c r="E60" s="132"/>
      <c r="F60" s="117" t="s">
        <v>53</v>
      </c>
      <c r="G60" s="155"/>
      <c r="H60" s="133"/>
      <c r="I60" s="168"/>
    </row>
    <row r="61" spans="1:9" ht="114.75">
      <c r="A61" s="128" t="str">
        <f t="shared" si="1"/>
        <v>01.</v>
      </c>
      <c r="B61" s="129">
        <f>IF(AND(D61&gt;0,NOT(D61=" "),NOT(D60&gt;0)),1+(COUNTIF($B$8:B60,"&gt;0"))," ")</f>
        <v>9</v>
      </c>
      <c r="C61" s="144"/>
      <c r="D61" s="131" t="s">
        <v>121</v>
      </c>
      <c r="E61" s="132"/>
      <c r="F61" s="117" t="s">
        <v>53</v>
      </c>
      <c r="G61" s="155">
        <v>0</v>
      </c>
      <c r="H61" s="133"/>
      <c r="I61" s="168"/>
    </row>
    <row r="62" spans="1:9" ht="153">
      <c r="A62" s="128" t="str">
        <f t="shared" si="1"/>
        <v> </v>
      </c>
      <c r="B62" s="129" t="str">
        <f>IF(AND(D62&gt;0,NOT(D62=" "),NOT(D61&gt;0)),1+(COUNTIF($B$8:B61,"&gt;0"))," ")</f>
        <v> </v>
      </c>
      <c r="C62" s="144"/>
      <c r="D62" s="157" t="s">
        <v>122</v>
      </c>
      <c r="E62" s="132"/>
      <c r="F62" s="117" t="s">
        <v>53</v>
      </c>
      <c r="G62" s="155"/>
      <c r="H62" s="133"/>
      <c r="I62" s="168"/>
    </row>
    <row r="63" spans="1:9" ht="51">
      <c r="A63" s="128" t="str">
        <f t="shared" si="1"/>
        <v> </v>
      </c>
      <c r="B63" s="129" t="str">
        <f>IF(AND(D63&gt;0,NOT(D63=" "),NOT(D62&gt;0)),1+(COUNTIF($B$8:B62,"&gt;0"))," ")</f>
        <v> </v>
      </c>
      <c r="C63" s="144"/>
      <c r="D63" s="131" t="s">
        <v>47</v>
      </c>
      <c r="E63" s="132"/>
      <c r="F63" s="117" t="s">
        <v>53</v>
      </c>
      <c r="G63" s="155"/>
      <c r="H63" s="133">
        <f>IF(ISNUMBER(F63),F63*G63,"")</f>
      </c>
      <c r="I63" s="168"/>
    </row>
    <row r="64" spans="1:9" ht="12.75">
      <c r="A64" s="128" t="str">
        <f t="shared" si="1"/>
        <v> </v>
      </c>
      <c r="B64" s="129" t="str">
        <f>IF(AND(D64&gt;0,NOT(D64=" "),NOT(D63&gt;0)),1+(COUNTIF($B$8:B63,"&gt;0"))," ")</f>
        <v> </v>
      </c>
      <c r="C64" s="144" t="s">
        <v>27</v>
      </c>
      <c r="D64" s="131" t="s">
        <v>108</v>
      </c>
      <c r="E64" s="132" t="s">
        <v>30</v>
      </c>
      <c r="F64" s="117">
        <v>77</v>
      </c>
      <c r="G64" s="155"/>
      <c r="H64" s="133">
        <f>IF(ISNUMBER(F64),F64*G64,"")</f>
        <v>0</v>
      </c>
      <c r="I64" s="168"/>
    </row>
    <row r="65" spans="1:9" ht="12.75">
      <c r="A65" s="128" t="str">
        <f t="shared" si="1"/>
        <v> </v>
      </c>
      <c r="B65" s="129" t="str">
        <f>IF(AND(D65&gt;0,NOT(D65=" "),NOT(D64&gt;0)),1+(COUNTIF($B$8:B64,"&gt;0"))," ")</f>
        <v> </v>
      </c>
      <c r="C65" s="144" t="s">
        <v>28</v>
      </c>
      <c r="D65" s="131" t="s">
        <v>109</v>
      </c>
      <c r="E65" s="132" t="s">
        <v>30</v>
      </c>
      <c r="F65" s="117">
        <v>247.5</v>
      </c>
      <c r="G65" s="155"/>
      <c r="H65" s="133">
        <f>IF(ISNUMBER(F65),F65*G65,"")</f>
        <v>0</v>
      </c>
      <c r="I65" s="168"/>
    </row>
    <row r="66" spans="1:9" ht="12.75">
      <c r="A66" s="128" t="str">
        <f t="shared" si="1"/>
        <v> </v>
      </c>
      <c r="B66" s="129" t="str">
        <f>IF(AND(D66&gt;0,NOT(D66=" "),NOT(D65&gt;0)),1+(COUNTIF($B$8:B65,"&gt;0"))," ")</f>
        <v> </v>
      </c>
      <c r="C66" s="144" t="s">
        <v>29</v>
      </c>
      <c r="D66" s="131" t="s">
        <v>110</v>
      </c>
      <c r="E66" s="132" t="s">
        <v>30</v>
      </c>
      <c r="F66" s="117">
        <v>38.5</v>
      </c>
      <c r="G66" s="155"/>
      <c r="H66" s="133">
        <f>IF(ISNUMBER(F66),F66*G66,"")</f>
        <v>0</v>
      </c>
      <c r="I66" s="168"/>
    </row>
    <row r="67" spans="1:9" ht="12.75">
      <c r="A67" s="128" t="str">
        <f t="shared" si="1"/>
        <v> </v>
      </c>
      <c r="B67" s="129" t="str">
        <f>IF(AND(D67&gt;0,NOT(D67=" "),NOT(D66&gt;0)),1+(COUNTIF($B$8:B66,"&gt;0"))," ")</f>
        <v> </v>
      </c>
      <c r="C67" s="144"/>
      <c r="D67" s="131"/>
      <c r="E67" s="132"/>
      <c r="F67" s="117" t="s">
        <v>53</v>
      </c>
      <c r="G67" s="155"/>
      <c r="H67" s="133"/>
      <c r="I67" s="168"/>
    </row>
    <row r="68" spans="1:9" ht="63.75">
      <c r="A68" s="128" t="str">
        <f t="shared" si="1"/>
        <v>01.</v>
      </c>
      <c r="B68" s="129">
        <f>IF(AND(D68&gt;0,NOT(D68=" "),NOT(D67&gt;0)),1+(COUNTIF($B$8:B67,"&gt;0"))," ")</f>
        <v>10</v>
      </c>
      <c r="C68" s="144"/>
      <c r="D68" s="131" t="s">
        <v>111</v>
      </c>
      <c r="E68" s="132"/>
      <c r="F68" s="117" t="s">
        <v>53</v>
      </c>
      <c r="G68" s="155"/>
      <c r="H68" s="133"/>
      <c r="I68" s="168"/>
    </row>
    <row r="69" spans="1:9" ht="12.75">
      <c r="A69" s="128" t="str">
        <f t="shared" si="1"/>
        <v> </v>
      </c>
      <c r="B69" s="129" t="str">
        <f>IF(AND(D69&gt;0,NOT(D69=" "),NOT(D68&gt;0)),1+(COUNTIF($B$8:B68,"&gt;0"))," ")</f>
        <v> </v>
      </c>
      <c r="C69" s="144" t="s">
        <v>27</v>
      </c>
      <c r="D69" s="131" t="s">
        <v>112</v>
      </c>
      <c r="E69" s="132" t="s">
        <v>30</v>
      </c>
      <c r="F69" s="117">
        <v>49</v>
      </c>
      <c r="G69" s="155"/>
      <c r="H69" s="133">
        <f aca="true" t="shared" si="6" ref="H69:H82">IF(ISNUMBER(F69),F69*G69,"")</f>
        <v>0</v>
      </c>
      <c r="I69" s="168"/>
    </row>
    <row r="70" spans="1:9" ht="12.75">
      <c r="A70" s="128" t="str">
        <f t="shared" si="1"/>
        <v> </v>
      </c>
      <c r="B70" s="129" t="str">
        <f>IF(AND(D70&gt;0,NOT(D70=" "),NOT(D69&gt;0)),1+(COUNTIF($B$8:B69,"&gt;0"))," ")</f>
        <v> </v>
      </c>
      <c r="C70" s="144" t="s">
        <v>28</v>
      </c>
      <c r="D70" s="131" t="s">
        <v>109</v>
      </c>
      <c r="E70" s="132" t="s">
        <v>30</v>
      </c>
      <c r="F70" s="117">
        <v>17.5</v>
      </c>
      <c r="G70" s="155"/>
      <c r="H70" s="133">
        <f t="shared" si="6"/>
        <v>0</v>
      </c>
      <c r="I70" s="168"/>
    </row>
    <row r="71" spans="1:9" ht="12.75">
      <c r="A71" s="128" t="str">
        <f t="shared" si="1"/>
        <v> </v>
      </c>
      <c r="B71" s="129" t="str">
        <f>IF(AND(D71&gt;0,NOT(D71=" "),NOT(D70&gt;0)),1+(COUNTIF($B$8:B70,"&gt;0"))," ")</f>
        <v> </v>
      </c>
      <c r="C71" s="144"/>
      <c r="D71" s="131"/>
      <c r="E71" s="132"/>
      <c r="F71" s="117" t="s">
        <v>53</v>
      </c>
      <c r="G71" s="155"/>
      <c r="H71" s="133">
        <f t="shared" si="6"/>
      </c>
      <c r="I71" s="168"/>
    </row>
    <row r="72" spans="1:9" ht="12.75">
      <c r="A72" s="128" t="str">
        <f t="shared" si="1"/>
        <v>01.</v>
      </c>
      <c r="B72" s="129">
        <f>IF(AND(D72&gt;0,NOT(D72=" "),NOT(D71&gt;0)),1+(COUNTIF($B$8:B71,"&gt;0"))," ")</f>
        <v>11</v>
      </c>
      <c r="C72" s="144"/>
      <c r="D72" s="131" t="s">
        <v>113</v>
      </c>
      <c r="E72" s="132"/>
      <c r="F72" s="117" t="s">
        <v>53</v>
      </c>
      <c r="G72" s="155"/>
      <c r="H72" s="133">
        <f t="shared" si="6"/>
      </c>
      <c r="I72" s="168"/>
    </row>
    <row r="73" spans="1:9" ht="38.25">
      <c r="A73" s="128" t="str">
        <f t="shared" si="1"/>
        <v> </v>
      </c>
      <c r="B73" s="129" t="str">
        <f>IF(AND(D73&gt;0,NOT(D73=" "),NOT(D72&gt;0)),1+(COUNTIF($B$8:B72,"&gt;0"))," ")</f>
        <v> </v>
      </c>
      <c r="C73" s="144" t="s">
        <v>27</v>
      </c>
      <c r="D73" s="131" t="s">
        <v>114</v>
      </c>
      <c r="E73" s="132" t="s">
        <v>30</v>
      </c>
      <c r="F73" s="117">
        <v>7</v>
      </c>
      <c r="G73" s="155"/>
      <c r="H73" s="133">
        <f t="shared" si="6"/>
        <v>0</v>
      </c>
      <c r="I73" s="168"/>
    </row>
    <row r="74" spans="1:9" ht="38.25">
      <c r="A74" s="128" t="str">
        <f t="shared" si="1"/>
        <v> </v>
      </c>
      <c r="B74" s="129" t="str">
        <f>IF(AND(D74&gt;0,NOT(D74=" "),NOT(D73&gt;0)),1+(COUNTIF($B$8:B73,"&gt;0"))," ")</f>
        <v> </v>
      </c>
      <c r="C74" s="144" t="s">
        <v>28</v>
      </c>
      <c r="D74" s="131" t="s">
        <v>115</v>
      </c>
      <c r="E74" s="132" t="s">
        <v>30</v>
      </c>
      <c r="F74" s="117">
        <v>7</v>
      </c>
      <c r="G74" s="155"/>
      <c r="H74" s="133">
        <f t="shared" si="6"/>
        <v>0</v>
      </c>
      <c r="I74" s="168"/>
    </row>
    <row r="75" spans="1:9" ht="25.5">
      <c r="A75" s="128" t="str">
        <f t="shared" si="1"/>
        <v> </v>
      </c>
      <c r="B75" s="129" t="str">
        <f>IF(AND(D75&gt;0,NOT(D75=" "),NOT(D74&gt;0)),1+(COUNTIF($B$8:B74,"&gt;0"))," ")</f>
        <v> </v>
      </c>
      <c r="C75" s="144" t="s">
        <v>29</v>
      </c>
      <c r="D75" s="131" t="s">
        <v>116</v>
      </c>
      <c r="E75" s="132" t="s">
        <v>30</v>
      </c>
      <c r="F75" s="117">
        <v>7</v>
      </c>
      <c r="G75" s="155"/>
      <c r="H75" s="133">
        <f t="shared" si="6"/>
        <v>0</v>
      </c>
      <c r="I75" s="168"/>
    </row>
    <row r="76" spans="1:9" ht="63.75">
      <c r="A76" s="128" t="str">
        <f t="shared" si="1"/>
        <v> </v>
      </c>
      <c r="B76" s="129" t="str">
        <f>IF(AND(D76&gt;0,NOT(D76=" "),NOT(D75&gt;0)),1+(COUNTIF($B$8:B75,"&gt;0"))," ")</f>
        <v> </v>
      </c>
      <c r="C76" s="144" t="s">
        <v>32</v>
      </c>
      <c r="D76" s="131" t="s">
        <v>117</v>
      </c>
      <c r="E76" s="132" t="s">
        <v>31</v>
      </c>
      <c r="F76" s="117">
        <v>16</v>
      </c>
      <c r="G76" s="155"/>
      <c r="H76" s="133">
        <f t="shared" si="6"/>
        <v>0</v>
      </c>
      <c r="I76" s="168"/>
    </row>
    <row r="77" spans="1:9" ht="12.75">
      <c r="A77" s="128" t="str">
        <f t="shared" si="1"/>
        <v> </v>
      </c>
      <c r="B77" s="129" t="str">
        <f>IF(AND(D77&gt;0,NOT(D77=" "),NOT(D76&gt;0)),1+(COUNTIF($B$8:B76,"&gt;0"))," ")</f>
        <v> </v>
      </c>
      <c r="C77" s="144"/>
      <c r="D77" s="131"/>
      <c r="E77" s="132"/>
      <c r="F77" s="117" t="s">
        <v>53</v>
      </c>
      <c r="G77" s="155"/>
      <c r="H77" s="133">
        <f t="shared" si="6"/>
      </c>
      <c r="I77" s="168"/>
    </row>
    <row r="78" spans="1:9" ht="102">
      <c r="A78" s="128" t="str">
        <f t="shared" si="1"/>
        <v>01.</v>
      </c>
      <c r="B78" s="129">
        <f>IF(AND(D78&gt;0,NOT(D78=" "),NOT(D77&gt;0)),1+(COUNTIF($B$8:B77,"&gt;0"))," ")</f>
        <v>12</v>
      </c>
      <c r="C78" s="144"/>
      <c r="D78" s="131" t="s">
        <v>123</v>
      </c>
      <c r="E78" s="132"/>
      <c r="F78" s="117" t="s">
        <v>53</v>
      </c>
      <c r="G78" s="155"/>
      <c r="H78" s="133">
        <f t="shared" si="6"/>
      </c>
      <c r="I78" s="168"/>
    </row>
    <row r="79" spans="1:9" ht="12.75">
      <c r="A79" s="128" t="str">
        <f t="shared" si="1"/>
        <v> </v>
      </c>
      <c r="B79" s="129" t="str">
        <f>IF(AND(D79&gt;0,NOT(D79=" "),NOT(D78&gt;0)),1+(COUNTIF($B$8:B78,"&gt;0"))," ")</f>
        <v> </v>
      </c>
      <c r="C79" s="144"/>
      <c r="D79" s="131"/>
      <c r="E79" s="132" t="s">
        <v>35</v>
      </c>
      <c r="F79" s="117">
        <v>11</v>
      </c>
      <c r="G79" s="155"/>
      <c r="H79" s="133">
        <f t="shared" si="6"/>
        <v>0</v>
      </c>
      <c r="I79" s="168"/>
    </row>
    <row r="80" spans="1:9" ht="12.75">
      <c r="A80" s="128" t="str">
        <f t="shared" si="1"/>
        <v> </v>
      </c>
      <c r="B80" s="129" t="str">
        <f>IF(AND(D80&gt;0,NOT(D80=" "),NOT(D79&gt;0)),1+(COUNTIF($B$8:B79,"&gt;0"))," ")</f>
        <v> </v>
      </c>
      <c r="C80" s="144"/>
      <c r="D80" s="131"/>
      <c r="E80" s="132"/>
      <c r="F80" s="117" t="s">
        <v>53</v>
      </c>
      <c r="G80" s="155"/>
      <c r="H80" s="133">
        <f t="shared" si="6"/>
      </c>
      <c r="I80" s="168"/>
    </row>
    <row r="81" spans="1:9" ht="165.75">
      <c r="A81" s="128" t="str">
        <f t="shared" si="1"/>
        <v>01.</v>
      </c>
      <c r="B81" s="129">
        <f>IF(AND(D81&gt;0,NOT(D81=" "),NOT(D80&gt;0)),1+(COUNTIF($B$8:B80,"&gt;0"))," ")</f>
        <v>13</v>
      </c>
      <c r="C81" s="144"/>
      <c r="D81" s="131" t="s">
        <v>339</v>
      </c>
      <c r="E81" s="132"/>
      <c r="F81" s="117" t="s">
        <v>53</v>
      </c>
      <c r="G81" s="155"/>
      <c r="H81" s="133">
        <f t="shared" si="6"/>
      </c>
      <c r="I81" s="168"/>
    </row>
    <row r="82" spans="1:9" ht="12.75">
      <c r="A82" s="128" t="str">
        <f t="shared" si="1"/>
        <v> </v>
      </c>
      <c r="B82" s="129" t="str">
        <f>IF(AND(D82&gt;0,NOT(D82=" "),NOT(D81&gt;0)),1+(COUNTIF($B$8:B81,"&gt;0"))," ")</f>
        <v> </v>
      </c>
      <c r="C82" s="144"/>
      <c r="D82" s="131"/>
      <c r="E82" s="132" t="s">
        <v>40</v>
      </c>
      <c r="F82" s="117">
        <v>1</v>
      </c>
      <c r="G82" s="155"/>
      <c r="H82" s="133">
        <f t="shared" si="6"/>
        <v>0</v>
      </c>
      <c r="I82" s="168"/>
    </row>
    <row r="83" spans="1:9" ht="12.75">
      <c r="A83" s="128" t="str">
        <f t="shared" si="1"/>
        <v> </v>
      </c>
      <c r="B83" s="129" t="str">
        <f>IF(AND(D83&gt;0,NOT(D83=" "),NOT(D82&gt;0)),1+(COUNTIF($B$8:B82,"&gt;0"))," ")</f>
        <v> </v>
      </c>
      <c r="C83" s="144"/>
      <c r="D83" s="131"/>
      <c r="E83" s="132"/>
      <c r="F83" s="117" t="s">
        <v>53</v>
      </c>
      <c r="G83" s="155"/>
      <c r="H83" s="133">
        <f aca="true" t="shared" si="7" ref="H83:H89">IF(ISNUMBER(F83),F83*G83,"")</f>
      </c>
      <c r="I83" s="168"/>
    </row>
    <row r="84" spans="1:9" ht="63.75">
      <c r="A84" s="128" t="str">
        <f t="shared" si="1"/>
        <v>01.</v>
      </c>
      <c r="B84" s="129">
        <f>IF(AND(D84&gt;0,NOT(D84=" "),NOT(D83&gt;0)),1+(COUNTIF($B$8:B83,"&gt;0"))," ")</f>
        <v>14</v>
      </c>
      <c r="C84" s="144"/>
      <c r="D84" s="131" t="s">
        <v>330</v>
      </c>
      <c r="E84" s="132"/>
      <c r="F84" s="117" t="s">
        <v>53</v>
      </c>
      <c r="G84" s="155"/>
      <c r="H84" s="133">
        <f t="shared" si="7"/>
      </c>
      <c r="I84" s="168"/>
    </row>
    <row r="85" spans="1:9" ht="12.75">
      <c r="A85" s="128" t="str">
        <f>IF(OR(B85="",B85=" ")," ",$A$8)</f>
        <v> </v>
      </c>
      <c r="B85" s="129" t="str">
        <f>IF(AND(D85&gt;0,NOT(D85=" "),NOT(D84&gt;0)),1+(COUNTIF($B$8:B84,"&gt;0"))," ")</f>
        <v> </v>
      </c>
      <c r="C85" s="144"/>
      <c r="D85" s="131"/>
      <c r="E85" s="132" t="s">
        <v>118</v>
      </c>
      <c r="F85" s="117">
        <v>4</v>
      </c>
      <c r="G85" s="155"/>
      <c r="H85" s="133">
        <f t="shared" si="7"/>
        <v>0</v>
      </c>
      <c r="I85" s="168"/>
    </row>
    <row r="86" spans="1:9" ht="12.75">
      <c r="A86" s="128" t="str">
        <f>IF(OR(B86="",B86=" ")," ",$A$8)</f>
        <v> </v>
      </c>
      <c r="B86" s="129" t="str">
        <f>IF(AND(D86&gt;0,NOT(D86=" "),NOT(D85&gt;0)),1+(COUNTIF($B$8:B85,"&gt;0"))," ")</f>
        <v> </v>
      </c>
      <c r="C86" s="144"/>
      <c r="D86" s="131"/>
      <c r="E86" s="158"/>
      <c r="F86" s="117" t="s">
        <v>53</v>
      </c>
      <c r="G86" s="159"/>
      <c r="H86" s="133">
        <f t="shared" si="7"/>
      </c>
      <c r="I86" s="168"/>
    </row>
    <row r="87" spans="1:9" ht="25.5">
      <c r="A87" s="128" t="str">
        <f>IF(OR(B87="",B87=" ")," ",$A$8)</f>
        <v>01.</v>
      </c>
      <c r="B87" s="129">
        <f>IF(AND(D87&gt;0,NOT(D87=" "),NOT(D86&gt;0)),1+(COUNTIF($B$8:B86,"&gt;0"))," ")</f>
        <v>15</v>
      </c>
      <c r="C87" s="144"/>
      <c r="D87" s="131" t="s">
        <v>39</v>
      </c>
      <c r="E87" s="158"/>
      <c r="F87" s="117" t="s">
        <v>53</v>
      </c>
      <c r="G87" s="160"/>
      <c r="H87" s="133">
        <f t="shared" si="7"/>
      </c>
      <c r="I87" s="168"/>
    </row>
    <row r="88" spans="1:9" ht="12.75">
      <c r="A88" s="128" t="str">
        <f>IF(OR(B88="",B88=" ")," ",$A$8)</f>
        <v> </v>
      </c>
      <c r="B88" s="129" t="str">
        <f>IF(AND(D88&gt;0,NOT(D88=" "),NOT(D87&gt;0)),1+(COUNTIF($B$8:B87,"&gt;0"))," ")</f>
        <v> </v>
      </c>
      <c r="C88" s="144"/>
      <c r="D88" s="131"/>
      <c r="E88" s="161" t="s">
        <v>40</v>
      </c>
      <c r="F88" s="117">
        <v>1</v>
      </c>
      <c r="G88" s="160"/>
      <c r="H88" s="133">
        <f t="shared" si="7"/>
        <v>0</v>
      </c>
      <c r="I88" s="168"/>
    </row>
    <row r="89" spans="1:9" ht="12.75">
      <c r="A89" s="128" t="str">
        <f>IF(OR(B89="",B89=" ")," ",#REF!)</f>
        <v> </v>
      </c>
      <c r="B89" s="129" t="str">
        <f>IF(AND(D89&gt;0,NOT(D89=" "),NOT(D88&gt;0)),1+(COUNTIF($B$2:B88,"&gt;0"))," ")</f>
        <v> </v>
      </c>
      <c r="C89" s="144"/>
      <c r="D89" s="131"/>
      <c r="E89" s="132"/>
      <c r="F89" s="117" t="s">
        <v>53</v>
      </c>
      <c r="G89" s="155"/>
      <c r="H89" s="133">
        <f t="shared" si="7"/>
      </c>
      <c r="I89" s="168"/>
    </row>
    <row r="90" spans="1:9" ht="12.75">
      <c r="A90" s="128" t="str">
        <f>IF(OR(B90="",B90=" ")," ",#REF!)</f>
        <v> </v>
      </c>
      <c r="B90" s="129" t="str">
        <f>IF(AND(D90&gt;0,NOT(D90=" "),NOT(D89&gt;0)),1+(COUNTIF($B$2:B89,"&gt;0"))," ")</f>
        <v> </v>
      </c>
      <c r="C90" s="144"/>
      <c r="D90" s="131"/>
      <c r="E90" s="158"/>
      <c r="F90" s="158"/>
      <c r="G90" s="155"/>
      <c r="H90" s="133"/>
      <c r="I90" s="168"/>
    </row>
    <row r="91" spans="1:9" s="53" customFormat="1" ht="12.75">
      <c r="A91" s="149" t="str">
        <f>A8</f>
        <v>01.</v>
      </c>
      <c r="B91" s="150"/>
      <c r="C91" s="151"/>
      <c r="D91" s="151" t="s">
        <v>119</v>
      </c>
      <c r="E91" s="152"/>
      <c r="F91" s="153"/>
      <c r="G91" s="162"/>
      <c r="H91" s="147">
        <f>SUM(H10:H90)</f>
        <v>0</v>
      </c>
      <c r="I91" s="167"/>
    </row>
    <row r="92" spans="1:9" ht="12.75">
      <c r="A92" s="149"/>
      <c r="B92" s="150"/>
      <c r="C92" s="144"/>
      <c r="D92" s="131"/>
      <c r="E92" s="132"/>
      <c r="F92" s="161"/>
      <c r="G92" s="155"/>
      <c r="H92" s="133"/>
      <c r="I92" s="168"/>
    </row>
    <row r="93" spans="1:9" ht="12.75">
      <c r="A93" s="149"/>
      <c r="B93" s="150"/>
      <c r="C93" s="144"/>
      <c r="D93" s="131"/>
      <c r="E93" s="132"/>
      <c r="F93" s="161"/>
      <c r="G93" s="155"/>
      <c r="H93" s="133"/>
      <c r="I93" s="168"/>
    </row>
    <row r="94" spans="1:9" ht="12.75">
      <c r="A94" s="149"/>
      <c r="B94" s="150"/>
      <c r="C94" s="144"/>
      <c r="D94" s="131"/>
      <c r="E94" s="132"/>
      <c r="F94" s="161"/>
      <c r="G94" s="155"/>
      <c r="H94" s="133"/>
      <c r="I94" s="168"/>
    </row>
    <row r="95" spans="1:9" s="53" customFormat="1" ht="12.75">
      <c r="A95" s="149"/>
      <c r="B95" s="150"/>
      <c r="C95" s="151"/>
      <c r="D95" s="151" t="s">
        <v>37</v>
      </c>
      <c r="E95" s="152"/>
      <c r="F95" s="153"/>
      <c r="G95" s="162"/>
      <c r="H95" s="147"/>
      <c r="I95" s="167"/>
    </row>
    <row r="96" spans="1:9" s="53" customFormat="1" ht="18.75" customHeight="1">
      <c r="A96" s="163"/>
      <c r="B96" s="164"/>
      <c r="C96" s="165"/>
      <c r="D96" s="166"/>
      <c r="E96" s="152"/>
      <c r="F96" s="153"/>
      <c r="G96" s="162"/>
      <c r="H96" s="147"/>
      <c r="I96" s="167"/>
    </row>
    <row r="97" spans="1:9" s="53" customFormat="1" ht="18.75" customHeight="1">
      <c r="A97" s="163" t="str">
        <f>A8</f>
        <v>01.</v>
      </c>
      <c r="B97" s="164"/>
      <c r="C97" s="165"/>
      <c r="D97" s="166" t="str">
        <f>D8</f>
        <v>VINOTEKA I SUVENIRNICA</v>
      </c>
      <c r="E97" s="152"/>
      <c r="F97" s="153"/>
      <c r="G97" s="162"/>
      <c r="H97" s="147">
        <f>H91</f>
        <v>0</v>
      </c>
      <c r="I97" s="167"/>
    </row>
    <row r="98" spans="1:9" ht="18.75" customHeight="1">
      <c r="A98" s="149"/>
      <c r="B98" s="150"/>
      <c r="C98" s="144"/>
      <c r="D98" s="131"/>
      <c r="E98" s="132"/>
      <c r="F98" s="161"/>
      <c r="G98" s="155"/>
      <c r="H98" s="133"/>
      <c r="I98" s="168"/>
    </row>
    <row r="99" spans="1:9" s="53" customFormat="1" ht="12.75">
      <c r="A99" s="149"/>
      <c r="B99" s="150"/>
      <c r="C99" s="151"/>
      <c r="D99" s="145" t="s">
        <v>38</v>
      </c>
      <c r="E99" s="146"/>
      <c r="F99" s="146"/>
      <c r="G99" s="162"/>
      <c r="H99" s="147">
        <f>SUM(H96:H98)</f>
        <v>0</v>
      </c>
      <c r="I99" s="167"/>
    </row>
    <row r="100" spans="1:9" s="53" customFormat="1" ht="12.75">
      <c r="A100" s="149"/>
      <c r="B100" s="150"/>
      <c r="C100" s="151"/>
      <c r="D100" s="145"/>
      <c r="E100" s="146"/>
      <c r="F100" s="146"/>
      <c r="G100" s="162"/>
      <c r="H100" s="147"/>
      <c r="I100" s="167"/>
    </row>
    <row r="101" spans="1:9" s="53" customFormat="1" ht="13.5" customHeight="1">
      <c r="A101" s="149"/>
      <c r="B101" s="150"/>
      <c r="C101" s="151"/>
      <c r="D101" s="145" t="s">
        <v>41</v>
      </c>
      <c r="E101" s="146"/>
      <c r="F101" s="146"/>
      <c r="G101" s="162"/>
      <c r="H101" s="147">
        <f>H99*0.25</f>
        <v>0</v>
      </c>
      <c r="I101" s="167"/>
    </row>
    <row r="102" spans="1:9" ht="12.75">
      <c r="A102" s="149"/>
      <c r="B102" s="150"/>
      <c r="C102" s="144"/>
      <c r="D102" s="131"/>
      <c r="E102" s="132"/>
      <c r="F102" s="161"/>
      <c r="G102" s="155"/>
      <c r="H102" s="133"/>
      <c r="I102" s="168"/>
    </row>
    <row r="103" spans="1:9" s="53" customFormat="1" ht="12.75">
      <c r="A103" s="149" t="s">
        <v>315</v>
      </c>
      <c r="B103" s="150"/>
      <c r="C103" s="151"/>
      <c r="D103" s="145" t="s">
        <v>316</v>
      </c>
      <c r="E103" s="146"/>
      <c r="F103" s="146"/>
      <c r="G103" s="162"/>
      <c r="H103" s="147">
        <f>H99+H101</f>
        <v>0</v>
      </c>
      <c r="I103" s="167"/>
    </row>
    <row r="104" spans="1:9" s="53" customFormat="1" ht="12.75">
      <c r="A104" s="149"/>
      <c r="B104" s="150"/>
      <c r="C104" s="151"/>
      <c r="D104" s="145"/>
      <c r="E104" s="146"/>
      <c r="F104" s="154"/>
      <c r="G104" s="147"/>
      <c r="H104" s="147"/>
      <c r="I104" s="167"/>
    </row>
    <row r="105" spans="1:9" s="53" customFormat="1" ht="12.75">
      <c r="A105" s="149"/>
      <c r="B105" s="150"/>
      <c r="C105" s="151"/>
      <c r="D105" s="145"/>
      <c r="E105" s="146"/>
      <c r="F105" s="154"/>
      <c r="G105" s="147"/>
      <c r="H105" s="147"/>
      <c r="I105" s="167"/>
    </row>
    <row r="106" spans="1:8" s="53" customFormat="1" ht="12.75">
      <c r="A106" s="58"/>
      <c r="B106" s="59"/>
      <c r="C106" s="60"/>
      <c r="D106" s="61"/>
      <c r="E106" s="62"/>
      <c r="F106" s="55"/>
      <c r="G106" s="63"/>
      <c r="H106" s="63"/>
    </row>
    <row r="107" spans="1:8" s="53" customFormat="1" ht="12.75">
      <c r="A107" s="58"/>
      <c r="B107" s="59"/>
      <c r="C107" s="60"/>
      <c r="D107" s="56"/>
      <c r="E107" s="62"/>
      <c r="F107" s="55"/>
      <c r="G107" s="63"/>
      <c r="H107" s="63"/>
    </row>
    <row r="108" spans="1:8" s="53" customFormat="1" ht="12.75">
      <c r="A108" s="58"/>
      <c r="B108" s="59"/>
      <c r="C108" s="60"/>
      <c r="D108" s="56"/>
      <c r="E108" s="64"/>
      <c r="F108" s="55"/>
      <c r="G108" s="65"/>
      <c r="H108" s="63"/>
    </row>
    <row r="109" spans="1:8" s="53" customFormat="1" ht="12.75">
      <c r="A109" s="58"/>
      <c r="B109" s="59"/>
      <c r="C109" s="60"/>
      <c r="D109" s="56"/>
      <c r="E109" s="64"/>
      <c r="F109" s="55"/>
      <c r="G109" s="65"/>
      <c r="H109" s="63"/>
    </row>
    <row r="110" spans="1:8" s="53" customFormat="1" ht="12.75">
      <c r="A110" s="58"/>
      <c r="B110" s="59"/>
      <c r="C110" s="60"/>
      <c r="D110" s="56"/>
      <c r="E110" s="64"/>
      <c r="F110" s="55"/>
      <c r="G110" s="65"/>
      <c r="H110" s="63"/>
    </row>
    <row r="111" spans="1:8" s="53" customFormat="1" ht="12.75">
      <c r="A111" s="58"/>
      <c r="B111" s="59"/>
      <c r="C111" s="60"/>
      <c r="D111" s="56"/>
      <c r="E111" s="64"/>
      <c r="F111" s="55"/>
      <c r="G111" s="65"/>
      <c r="H111" s="63"/>
    </row>
    <row r="112" spans="1:8" s="53" customFormat="1" ht="12.75">
      <c r="A112" s="58"/>
      <c r="B112" s="59"/>
      <c r="C112" s="60"/>
      <c r="D112" s="56"/>
      <c r="E112" s="64"/>
      <c r="F112" s="55"/>
      <c r="G112" s="65"/>
      <c r="H112" s="63"/>
    </row>
    <row r="113" spans="1:8" s="53" customFormat="1" ht="12.75">
      <c r="A113" s="58"/>
      <c r="B113" s="59"/>
      <c r="C113" s="60"/>
      <c r="D113" s="56"/>
      <c r="E113" s="64"/>
      <c r="F113" s="55"/>
      <c r="G113" s="65"/>
      <c r="H113" s="63"/>
    </row>
    <row r="114" spans="1:8" s="53" customFormat="1" ht="12.75">
      <c r="A114" s="58"/>
      <c r="B114" s="59"/>
      <c r="C114" s="60"/>
      <c r="D114" s="56"/>
      <c r="E114" s="64"/>
      <c r="F114" s="55"/>
      <c r="G114" s="65"/>
      <c r="H114" s="63"/>
    </row>
    <row r="115" spans="1:8" s="53" customFormat="1" ht="12.75">
      <c r="A115" s="58"/>
      <c r="B115" s="59"/>
      <c r="C115" s="60"/>
      <c r="D115" s="56"/>
      <c r="E115" s="64"/>
      <c r="F115" s="55"/>
      <c r="G115" s="65"/>
      <c r="H115" s="63"/>
    </row>
    <row r="116" spans="1:8" s="53" customFormat="1" ht="12.75">
      <c r="A116" s="58"/>
      <c r="B116" s="59"/>
      <c r="C116" s="60"/>
      <c r="D116" s="56"/>
      <c r="E116" s="64"/>
      <c r="F116" s="55"/>
      <c r="G116" s="65"/>
      <c r="H116" s="63"/>
    </row>
    <row r="117" spans="1:8" s="53" customFormat="1" ht="12.75">
      <c r="A117" s="58"/>
      <c r="B117" s="59"/>
      <c r="C117" s="60"/>
      <c r="D117" s="56"/>
      <c r="E117" s="64"/>
      <c r="F117" s="55"/>
      <c r="G117" s="65"/>
      <c r="H117" s="63"/>
    </row>
  </sheetData>
  <sheetProtection password="DE43" sheet="1" selectLockedCells="1"/>
  <printOptions/>
  <pageMargins left="1" right="0.32" top="0.77" bottom="0.64" header="0.26" footer="0.4"/>
  <pageSetup horizontalDpi="1200" verticalDpi="1200" orientation="portrait" paperSize="9" scale="74" r:id="rId2"/>
  <headerFooter alignWithMargins="0">
    <oddHeader>&amp;COBNOVA DIJELA FRANJEVAČKOG SAMOSTANA
VUKOVAR</oddHeader>
    <oddFooter>&amp;C&amp;P</oddFooter>
  </headerFooter>
  <drawing r:id="rId1"/>
</worksheet>
</file>

<file path=xl/worksheets/sheet3.xml><?xml version="1.0" encoding="utf-8"?>
<worksheet xmlns="http://schemas.openxmlformats.org/spreadsheetml/2006/main" xmlns:r="http://schemas.openxmlformats.org/officeDocument/2006/relationships">
  <dimension ref="A1:K250"/>
  <sheetViews>
    <sheetView showZeros="0" view="pageBreakPreview" zoomScaleSheetLayoutView="100" zoomScalePageLayoutView="0" workbookViewId="0" topLeftCell="A1">
      <selection activeCell="H18" sqref="H18"/>
    </sheetView>
  </sheetViews>
  <sheetFormatPr defaultColWidth="9.140625" defaultRowHeight="12.75"/>
  <cols>
    <col min="1" max="1" width="6.421875" style="94" customWidth="1"/>
    <col min="2" max="2" width="51.421875" style="0" customWidth="1"/>
    <col min="3" max="3" width="8.7109375" style="0" bestFit="1" customWidth="1"/>
    <col min="4" max="4" width="8.421875" style="0" bestFit="1" customWidth="1"/>
    <col min="5" max="5" width="4.00390625" style="83" hidden="1" customWidth="1"/>
    <col min="6" max="6" width="4.00390625" style="0" hidden="1" customWidth="1"/>
    <col min="7" max="7" width="16.00390625" style="54" bestFit="1" customWidth="1"/>
    <col min="8" max="8" width="13.00390625" style="54" customWidth="1"/>
    <col min="9" max="9" width="28.140625" style="82" customWidth="1"/>
    <col min="10" max="10" width="10.140625" style="82" bestFit="1" customWidth="1"/>
  </cols>
  <sheetData>
    <row r="1" spans="1:9" ht="38.25">
      <c r="A1" s="169"/>
      <c r="B1" s="130"/>
      <c r="C1" s="152" t="s">
        <v>362</v>
      </c>
      <c r="D1" s="152" t="s">
        <v>363</v>
      </c>
      <c r="E1" s="170"/>
      <c r="F1" s="152"/>
      <c r="G1" s="152" t="s">
        <v>364</v>
      </c>
      <c r="H1" s="152" t="s">
        <v>365</v>
      </c>
      <c r="I1" s="171" t="s">
        <v>368</v>
      </c>
    </row>
    <row r="2" spans="1:9" ht="12.75">
      <c r="A2" s="172"/>
      <c r="B2" s="173" t="s">
        <v>124</v>
      </c>
      <c r="C2" s="174"/>
      <c r="D2" s="175"/>
      <c r="E2" s="176"/>
      <c r="F2" s="175"/>
      <c r="G2" s="177"/>
      <c r="H2" s="177"/>
      <c r="I2" s="178"/>
    </row>
    <row r="3" spans="1:9" ht="12.75">
      <c r="A3" s="179"/>
      <c r="B3" s="180"/>
      <c r="C3" s="181"/>
      <c r="D3" s="182"/>
      <c r="E3" s="183"/>
      <c r="F3" s="182"/>
      <c r="G3" s="184"/>
      <c r="H3" s="184"/>
      <c r="I3" s="210"/>
    </row>
    <row r="4" spans="1:9" ht="12.75">
      <c r="A4" s="185" t="s">
        <v>125</v>
      </c>
      <c r="B4" s="186" t="s">
        <v>126</v>
      </c>
      <c r="C4" s="187"/>
      <c r="D4" s="188"/>
      <c r="E4" s="189"/>
      <c r="F4" s="188"/>
      <c r="G4" s="190"/>
      <c r="H4" s="191"/>
      <c r="I4" s="210"/>
    </row>
    <row r="5" spans="1:9" ht="12.75">
      <c r="A5" s="185"/>
      <c r="B5" s="192" t="s">
        <v>127</v>
      </c>
      <c r="C5" s="187"/>
      <c r="D5" s="188"/>
      <c r="E5" s="189"/>
      <c r="F5" s="188"/>
      <c r="G5" s="190"/>
      <c r="H5" s="191"/>
      <c r="I5" s="210"/>
    </row>
    <row r="6" spans="1:9" ht="12.75">
      <c r="A6" s="185"/>
      <c r="B6" s="186" t="s">
        <v>128</v>
      </c>
      <c r="C6" s="187"/>
      <c r="D6" s="188"/>
      <c r="E6" s="189"/>
      <c r="F6" s="188"/>
      <c r="G6" s="190"/>
      <c r="H6" s="191"/>
      <c r="I6" s="210"/>
    </row>
    <row r="7" spans="1:9" ht="12.75">
      <c r="A7" s="185"/>
      <c r="B7" s="186" t="s">
        <v>129</v>
      </c>
      <c r="C7" s="187"/>
      <c r="D7" s="188"/>
      <c r="E7" s="189"/>
      <c r="F7" s="188"/>
      <c r="G7" s="190"/>
      <c r="H7" s="191"/>
      <c r="I7" s="210"/>
    </row>
    <row r="8" spans="1:9" ht="12.75">
      <c r="A8" s="185"/>
      <c r="B8" s="186" t="s">
        <v>130</v>
      </c>
      <c r="C8" s="187"/>
      <c r="D8" s="188"/>
      <c r="E8" s="189"/>
      <c r="F8" s="188"/>
      <c r="G8" s="190"/>
      <c r="H8" s="191"/>
      <c r="I8" s="210"/>
    </row>
    <row r="9" spans="1:9" ht="12.75">
      <c r="A9" s="185"/>
      <c r="B9" s="186" t="s">
        <v>131</v>
      </c>
      <c r="C9" s="187"/>
      <c r="D9" s="188"/>
      <c r="E9" s="189"/>
      <c r="F9" s="188"/>
      <c r="G9" s="190"/>
      <c r="H9" s="191"/>
      <c r="I9" s="210"/>
    </row>
    <row r="10" spans="1:9" ht="12.75">
      <c r="A10" s="185"/>
      <c r="B10" s="186" t="s">
        <v>132</v>
      </c>
      <c r="C10" s="187" t="s">
        <v>31</v>
      </c>
      <c r="D10" s="188">
        <v>30</v>
      </c>
      <c r="E10" s="189"/>
      <c r="F10" s="188"/>
      <c r="G10" s="190"/>
      <c r="H10" s="191">
        <f>G10*D10</f>
        <v>0</v>
      </c>
      <c r="I10" s="210"/>
    </row>
    <row r="11" spans="1:9" ht="12.75">
      <c r="A11" s="185"/>
      <c r="B11" s="186"/>
      <c r="C11" s="187"/>
      <c r="D11" s="188"/>
      <c r="E11" s="189"/>
      <c r="F11" s="188"/>
      <c r="G11" s="190"/>
      <c r="H11" s="191"/>
      <c r="I11" s="210"/>
    </row>
    <row r="12" spans="1:9" ht="12.75">
      <c r="A12" s="185"/>
      <c r="B12" s="186" t="s">
        <v>133</v>
      </c>
      <c r="C12" s="187"/>
      <c r="D12" s="188"/>
      <c r="E12" s="189"/>
      <c r="F12" s="188"/>
      <c r="G12" s="190"/>
      <c r="H12" s="191"/>
      <c r="I12" s="210"/>
    </row>
    <row r="13" spans="1:9" ht="12.75">
      <c r="A13" s="179"/>
      <c r="B13" s="180"/>
      <c r="C13" s="181"/>
      <c r="D13" s="182"/>
      <c r="E13" s="183"/>
      <c r="F13" s="182"/>
      <c r="G13" s="193"/>
      <c r="H13" s="184"/>
      <c r="I13" s="210"/>
    </row>
    <row r="14" spans="1:9" ht="12.75">
      <c r="A14" s="185" t="s">
        <v>134</v>
      </c>
      <c r="B14" s="186" t="s">
        <v>135</v>
      </c>
      <c r="C14" s="187"/>
      <c r="D14" s="188"/>
      <c r="E14" s="189"/>
      <c r="F14" s="188"/>
      <c r="G14" s="190"/>
      <c r="H14" s="191"/>
      <c r="I14" s="210"/>
    </row>
    <row r="15" spans="1:9" ht="12.75">
      <c r="A15" s="185"/>
      <c r="B15" s="192" t="s">
        <v>127</v>
      </c>
      <c r="C15" s="187"/>
      <c r="D15" s="188"/>
      <c r="E15" s="189"/>
      <c r="F15" s="188"/>
      <c r="G15" s="190"/>
      <c r="H15" s="191"/>
      <c r="I15" s="210"/>
    </row>
    <row r="16" spans="1:9" ht="12.75">
      <c r="A16" s="185"/>
      <c r="B16" s="186" t="s">
        <v>136</v>
      </c>
      <c r="C16" s="187"/>
      <c r="D16" s="188"/>
      <c r="E16" s="189"/>
      <c r="F16" s="188"/>
      <c r="G16" s="190"/>
      <c r="H16" s="191"/>
      <c r="I16" s="210"/>
    </row>
    <row r="17" spans="1:9" ht="12.75">
      <c r="A17" s="185"/>
      <c r="B17" s="186" t="s">
        <v>129</v>
      </c>
      <c r="C17" s="187"/>
      <c r="D17" s="188"/>
      <c r="E17" s="189"/>
      <c r="F17" s="188"/>
      <c r="G17" s="190"/>
      <c r="H17" s="191"/>
      <c r="I17" s="210"/>
    </row>
    <row r="18" spans="1:9" ht="12.75">
      <c r="A18" s="185"/>
      <c r="B18" s="186" t="s">
        <v>137</v>
      </c>
      <c r="C18" s="187"/>
      <c r="D18" s="188"/>
      <c r="E18" s="189"/>
      <c r="F18" s="188"/>
      <c r="G18" s="190"/>
      <c r="H18" s="191"/>
      <c r="I18" s="210"/>
    </row>
    <row r="19" spans="1:9" ht="12.75">
      <c r="A19" s="185"/>
      <c r="B19" s="186" t="s">
        <v>131</v>
      </c>
      <c r="C19" s="187"/>
      <c r="D19" s="188"/>
      <c r="E19" s="189"/>
      <c r="F19" s="188"/>
      <c r="G19" s="190"/>
      <c r="H19" s="191"/>
      <c r="I19" s="210"/>
    </row>
    <row r="20" spans="1:9" ht="12.75">
      <c r="A20" s="185"/>
      <c r="B20" s="186" t="s">
        <v>138</v>
      </c>
      <c r="C20" s="187" t="s">
        <v>31</v>
      </c>
      <c r="D20" s="188">
        <v>2</v>
      </c>
      <c r="E20" s="189"/>
      <c r="F20" s="188"/>
      <c r="G20" s="190">
        <v>0</v>
      </c>
      <c r="H20" s="191">
        <f>G20*D20</f>
        <v>0</v>
      </c>
      <c r="I20" s="210"/>
    </row>
    <row r="21" spans="1:9" ht="12.75">
      <c r="A21" s="185"/>
      <c r="B21" s="186"/>
      <c r="C21" s="187"/>
      <c r="D21" s="188"/>
      <c r="E21" s="189"/>
      <c r="F21" s="188"/>
      <c r="G21" s="190"/>
      <c r="H21" s="191"/>
      <c r="I21" s="210"/>
    </row>
    <row r="22" spans="1:9" ht="12.75">
      <c r="A22" s="185"/>
      <c r="B22" s="186" t="s">
        <v>133</v>
      </c>
      <c r="C22" s="187"/>
      <c r="D22" s="188"/>
      <c r="E22" s="189"/>
      <c r="F22" s="188"/>
      <c r="G22" s="190"/>
      <c r="H22" s="191"/>
      <c r="I22" s="210"/>
    </row>
    <row r="23" spans="1:9" ht="12.75">
      <c r="A23" s="185"/>
      <c r="B23" s="186"/>
      <c r="C23" s="187"/>
      <c r="D23" s="188"/>
      <c r="E23" s="189"/>
      <c r="F23" s="188"/>
      <c r="G23" s="190"/>
      <c r="H23" s="191"/>
      <c r="I23" s="210"/>
    </row>
    <row r="24" spans="1:9" ht="12.75">
      <c r="A24" s="185" t="s">
        <v>139</v>
      </c>
      <c r="B24" s="186" t="s">
        <v>140</v>
      </c>
      <c r="C24" s="187"/>
      <c r="D24" s="188"/>
      <c r="E24" s="189"/>
      <c r="F24" s="188"/>
      <c r="G24" s="190"/>
      <c r="H24" s="191"/>
      <c r="I24" s="210"/>
    </row>
    <row r="25" spans="1:9" ht="12.75">
      <c r="A25" s="185"/>
      <c r="B25" s="192" t="s">
        <v>141</v>
      </c>
      <c r="C25" s="187"/>
      <c r="D25" s="188"/>
      <c r="E25" s="189"/>
      <c r="F25" s="188"/>
      <c r="G25" s="190"/>
      <c r="H25" s="191"/>
      <c r="I25" s="210"/>
    </row>
    <row r="26" spans="1:9" ht="12.75">
      <c r="A26" s="185"/>
      <c r="B26" s="192" t="s">
        <v>142</v>
      </c>
      <c r="C26" s="187"/>
      <c r="D26" s="188"/>
      <c r="E26" s="189"/>
      <c r="F26" s="188"/>
      <c r="G26" s="190"/>
      <c r="H26" s="191"/>
      <c r="I26" s="210"/>
    </row>
    <row r="27" spans="1:9" ht="12.75">
      <c r="A27" s="185"/>
      <c r="B27" s="192" t="s">
        <v>143</v>
      </c>
      <c r="C27" s="187"/>
      <c r="D27" s="188"/>
      <c r="E27" s="189"/>
      <c r="F27" s="188"/>
      <c r="G27" s="190"/>
      <c r="H27" s="191"/>
      <c r="I27" s="210"/>
    </row>
    <row r="28" spans="1:9" ht="12.75">
      <c r="A28" s="185"/>
      <c r="B28" s="192" t="s">
        <v>144</v>
      </c>
      <c r="C28" s="187"/>
      <c r="D28" s="188"/>
      <c r="E28" s="189"/>
      <c r="F28" s="188"/>
      <c r="G28" s="190"/>
      <c r="H28" s="191"/>
      <c r="I28" s="210"/>
    </row>
    <row r="29" spans="1:9" ht="12.75">
      <c r="A29" s="185"/>
      <c r="B29" s="192" t="s">
        <v>145</v>
      </c>
      <c r="C29" s="187"/>
      <c r="D29" s="188"/>
      <c r="E29" s="189"/>
      <c r="F29" s="188"/>
      <c r="G29" s="190"/>
      <c r="H29" s="191"/>
      <c r="I29" s="210"/>
    </row>
    <row r="30" spans="1:9" ht="12.75">
      <c r="A30" s="185"/>
      <c r="B30" s="192" t="s">
        <v>146</v>
      </c>
      <c r="C30" s="187" t="s">
        <v>31</v>
      </c>
      <c r="D30" s="188">
        <v>1</v>
      </c>
      <c r="E30" s="189"/>
      <c r="F30" s="188"/>
      <c r="G30" s="190">
        <v>0</v>
      </c>
      <c r="H30" s="191">
        <f>G30*D30</f>
        <v>0</v>
      </c>
      <c r="I30" s="210"/>
    </row>
    <row r="31" spans="1:9" ht="12.75">
      <c r="A31" s="185"/>
      <c r="B31" s="192" t="s">
        <v>147</v>
      </c>
      <c r="C31" s="187" t="s">
        <v>31</v>
      </c>
      <c r="D31" s="188">
        <v>1</v>
      </c>
      <c r="E31" s="189"/>
      <c r="F31" s="188"/>
      <c r="G31" s="190">
        <v>0</v>
      </c>
      <c r="H31" s="191">
        <f>G31*D31</f>
        <v>0</v>
      </c>
      <c r="I31" s="210"/>
    </row>
    <row r="32" spans="1:9" ht="12.75">
      <c r="A32" s="185"/>
      <c r="B32" s="192" t="s">
        <v>148</v>
      </c>
      <c r="C32" s="187" t="s">
        <v>31</v>
      </c>
      <c r="D32" s="188">
        <v>1</v>
      </c>
      <c r="E32" s="189"/>
      <c r="F32" s="188"/>
      <c r="G32" s="190">
        <v>0</v>
      </c>
      <c r="H32" s="191">
        <f>G32*D32</f>
        <v>0</v>
      </c>
      <c r="I32" s="210"/>
    </row>
    <row r="33" spans="1:9" ht="12.75">
      <c r="A33" s="185"/>
      <c r="B33" s="194"/>
      <c r="C33" s="187"/>
      <c r="D33" s="188"/>
      <c r="E33" s="189"/>
      <c r="F33" s="188"/>
      <c r="G33" s="190"/>
      <c r="H33" s="191"/>
      <c r="I33" s="210"/>
    </row>
    <row r="34" spans="1:9" ht="12.75">
      <c r="A34" s="185"/>
      <c r="B34" s="186" t="s">
        <v>133</v>
      </c>
      <c r="C34" s="187"/>
      <c r="D34" s="188"/>
      <c r="E34" s="189"/>
      <c r="F34" s="188"/>
      <c r="G34" s="190"/>
      <c r="H34" s="191"/>
      <c r="I34" s="210"/>
    </row>
    <row r="35" spans="1:9" ht="12.75">
      <c r="A35" s="185"/>
      <c r="B35" s="186"/>
      <c r="C35" s="187"/>
      <c r="D35" s="188"/>
      <c r="E35" s="189"/>
      <c r="F35" s="188"/>
      <c r="G35" s="190"/>
      <c r="H35" s="191"/>
      <c r="I35" s="210"/>
    </row>
    <row r="36" spans="1:9" ht="12.75">
      <c r="A36" s="179"/>
      <c r="B36" s="180"/>
      <c r="C36" s="181"/>
      <c r="D36" s="182"/>
      <c r="E36" s="183"/>
      <c r="F36" s="182"/>
      <c r="G36" s="193"/>
      <c r="H36" s="184"/>
      <c r="I36" s="210"/>
    </row>
    <row r="37" spans="1:9" ht="12.75">
      <c r="A37" s="185" t="s">
        <v>149</v>
      </c>
      <c r="B37" s="186" t="s">
        <v>150</v>
      </c>
      <c r="C37" s="187"/>
      <c r="D37" s="188"/>
      <c r="E37" s="189"/>
      <c r="F37" s="188"/>
      <c r="G37" s="190"/>
      <c r="H37" s="191"/>
      <c r="I37" s="210"/>
    </row>
    <row r="38" spans="1:9" ht="12.75">
      <c r="A38" s="185"/>
      <c r="B38" s="192" t="s">
        <v>151</v>
      </c>
      <c r="C38" s="187"/>
      <c r="D38" s="188"/>
      <c r="E38" s="189"/>
      <c r="F38" s="188"/>
      <c r="G38" s="190"/>
      <c r="H38" s="191"/>
      <c r="I38" s="210"/>
    </row>
    <row r="39" spans="1:9" ht="12.75">
      <c r="A39" s="185"/>
      <c r="B39" s="192" t="s">
        <v>152</v>
      </c>
      <c r="C39" s="187"/>
      <c r="D39" s="188"/>
      <c r="E39" s="189"/>
      <c r="F39" s="188"/>
      <c r="G39" s="190"/>
      <c r="H39" s="191"/>
      <c r="I39" s="210"/>
    </row>
    <row r="40" spans="1:9" ht="12.75">
      <c r="A40" s="185"/>
      <c r="B40" s="192" t="s">
        <v>153</v>
      </c>
      <c r="C40" s="187"/>
      <c r="D40" s="188"/>
      <c r="E40" s="189"/>
      <c r="F40" s="188"/>
      <c r="G40" s="190"/>
      <c r="H40" s="191"/>
      <c r="I40" s="210"/>
    </row>
    <row r="41" spans="1:9" ht="12.75">
      <c r="A41" s="185"/>
      <c r="B41" s="192" t="s">
        <v>154</v>
      </c>
      <c r="C41" s="187"/>
      <c r="D41" s="188"/>
      <c r="E41" s="189"/>
      <c r="F41" s="188"/>
      <c r="G41" s="190"/>
      <c r="H41" s="191"/>
      <c r="I41" s="210"/>
    </row>
    <row r="42" spans="1:9" ht="12.75">
      <c r="A42" s="185"/>
      <c r="B42" s="192" t="s">
        <v>155</v>
      </c>
      <c r="C42" s="187" t="s">
        <v>31</v>
      </c>
      <c r="D42" s="188">
        <v>2</v>
      </c>
      <c r="E42" s="189"/>
      <c r="F42" s="188"/>
      <c r="G42" s="190">
        <v>0</v>
      </c>
      <c r="H42" s="191">
        <f>G42*D42</f>
        <v>0</v>
      </c>
      <c r="I42" s="210"/>
    </row>
    <row r="43" spans="1:9" ht="12.75">
      <c r="A43" s="185"/>
      <c r="B43" s="194"/>
      <c r="C43" s="187"/>
      <c r="D43" s="188"/>
      <c r="E43" s="189"/>
      <c r="F43" s="188"/>
      <c r="G43" s="190"/>
      <c r="H43" s="191"/>
      <c r="I43" s="210"/>
    </row>
    <row r="44" spans="1:9" ht="12.75">
      <c r="A44" s="185"/>
      <c r="B44" s="186" t="s">
        <v>133</v>
      </c>
      <c r="C44" s="187"/>
      <c r="D44" s="188"/>
      <c r="E44" s="189"/>
      <c r="F44" s="188"/>
      <c r="G44" s="190"/>
      <c r="H44" s="191"/>
      <c r="I44" s="210"/>
    </row>
    <row r="45" spans="1:9" ht="12.75">
      <c r="A45" s="179"/>
      <c r="B45" s="180"/>
      <c r="C45" s="181"/>
      <c r="D45" s="182"/>
      <c r="E45" s="183"/>
      <c r="F45" s="182"/>
      <c r="G45" s="193"/>
      <c r="H45" s="184"/>
      <c r="I45" s="210"/>
    </row>
    <row r="46" spans="1:9" ht="12.75">
      <c r="A46" s="185" t="s">
        <v>156</v>
      </c>
      <c r="B46" s="186" t="s">
        <v>157</v>
      </c>
      <c r="C46" s="187"/>
      <c r="D46" s="188"/>
      <c r="E46" s="189"/>
      <c r="F46" s="188"/>
      <c r="G46" s="190"/>
      <c r="H46" s="191"/>
      <c r="I46" s="210"/>
    </row>
    <row r="47" spans="1:9" ht="12.75">
      <c r="A47" s="185"/>
      <c r="B47" s="192" t="s">
        <v>158</v>
      </c>
      <c r="C47" s="187"/>
      <c r="D47" s="188"/>
      <c r="E47" s="189"/>
      <c r="F47" s="188"/>
      <c r="G47" s="190"/>
      <c r="H47" s="191"/>
      <c r="I47" s="210"/>
    </row>
    <row r="48" spans="1:9" ht="12.75">
      <c r="A48" s="185"/>
      <c r="B48" s="192" t="s">
        <v>159</v>
      </c>
      <c r="C48" s="187"/>
      <c r="D48" s="188"/>
      <c r="E48" s="189"/>
      <c r="F48" s="188"/>
      <c r="G48" s="190"/>
      <c r="H48" s="191"/>
      <c r="I48" s="210"/>
    </row>
    <row r="49" spans="1:9" ht="12.75">
      <c r="A49" s="185"/>
      <c r="B49" s="192" t="s">
        <v>160</v>
      </c>
      <c r="C49" s="187"/>
      <c r="D49" s="188"/>
      <c r="E49" s="189"/>
      <c r="F49" s="188"/>
      <c r="G49" s="190"/>
      <c r="H49" s="191"/>
      <c r="I49" s="210"/>
    </row>
    <row r="50" spans="1:9" ht="12.75">
      <c r="A50" s="185"/>
      <c r="B50" s="192" t="s">
        <v>154</v>
      </c>
      <c r="C50" s="187"/>
      <c r="D50" s="188"/>
      <c r="E50" s="189"/>
      <c r="F50" s="188"/>
      <c r="G50" s="190"/>
      <c r="H50" s="191"/>
      <c r="I50" s="210"/>
    </row>
    <row r="51" spans="1:9" ht="12.75">
      <c r="A51" s="185"/>
      <c r="B51" s="192" t="s">
        <v>161</v>
      </c>
      <c r="C51" s="187" t="s">
        <v>31</v>
      </c>
      <c r="D51" s="188">
        <v>2</v>
      </c>
      <c r="E51" s="189"/>
      <c r="F51" s="188"/>
      <c r="G51" s="190">
        <v>0</v>
      </c>
      <c r="H51" s="191">
        <f>G51*D51</f>
        <v>0</v>
      </c>
      <c r="I51" s="210"/>
    </row>
    <row r="52" spans="1:9" ht="12.75">
      <c r="A52" s="185"/>
      <c r="B52" s="194"/>
      <c r="C52" s="187"/>
      <c r="D52" s="188"/>
      <c r="E52" s="189"/>
      <c r="F52" s="188"/>
      <c r="G52" s="190"/>
      <c r="H52" s="191"/>
      <c r="I52" s="210"/>
    </row>
    <row r="53" spans="1:9" ht="12.75">
      <c r="A53" s="185"/>
      <c r="B53" s="186" t="s">
        <v>133</v>
      </c>
      <c r="C53" s="187"/>
      <c r="D53" s="188"/>
      <c r="E53" s="189"/>
      <c r="F53" s="188"/>
      <c r="G53" s="190"/>
      <c r="H53" s="191"/>
      <c r="I53" s="210"/>
    </row>
    <row r="54" spans="1:9" ht="12.75">
      <c r="A54" s="179"/>
      <c r="B54" s="180"/>
      <c r="C54" s="181"/>
      <c r="D54" s="182"/>
      <c r="E54" s="183"/>
      <c r="F54" s="182"/>
      <c r="G54" s="193"/>
      <c r="H54" s="184"/>
      <c r="I54" s="210"/>
    </row>
    <row r="55" spans="1:9" ht="12.75">
      <c r="A55" s="185" t="s">
        <v>162</v>
      </c>
      <c r="B55" s="186" t="s">
        <v>163</v>
      </c>
      <c r="C55" s="187"/>
      <c r="D55" s="188"/>
      <c r="E55" s="189"/>
      <c r="F55" s="188"/>
      <c r="G55" s="190"/>
      <c r="H55" s="191"/>
      <c r="I55" s="210"/>
    </row>
    <row r="56" spans="1:9" ht="12.75">
      <c r="A56" s="185"/>
      <c r="B56" s="192" t="s">
        <v>164</v>
      </c>
      <c r="C56" s="187"/>
      <c r="D56" s="188"/>
      <c r="E56" s="189"/>
      <c r="F56" s="188"/>
      <c r="G56" s="190"/>
      <c r="H56" s="191"/>
      <c r="I56" s="210"/>
    </row>
    <row r="57" spans="1:9" ht="12.75">
      <c r="A57" s="185"/>
      <c r="B57" s="192" t="s">
        <v>165</v>
      </c>
      <c r="C57" s="187"/>
      <c r="D57" s="188"/>
      <c r="E57" s="189"/>
      <c r="F57" s="188"/>
      <c r="G57" s="190"/>
      <c r="H57" s="191"/>
      <c r="I57" s="210"/>
    </row>
    <row r="58" spans="1:9" ht="12.75">
      <c r="A58" s="185"/>
      <c r="B58" s="192" t="s">
        <v>160</v>
      </c>
      <c r="C58" s="187"/>
      <c r="D58" s="188"/>
      <c r="E58" s="189"/>
      <c r="F58" s="188"/>
      <c r="G58" s="190"/>
      <c r="H58" s="191"/>
      <c r="I58" s="210"/>
    </row>
    <row r="59" spans="1:9" ht="12.75">
      <c r="A59" s="185"/>
      <c r="B59" s="192" t="s">
        <v>166</v>
      </c>
      <c r="C59" s="187"/>
      <c r="D59" s="188"/>
      <c r="E59" s="189"/>
      <c r="F59" s="188"/>
      <c r="G59" s="190"/>
      <c r="H59" s="191"/>
      <c r="I59" s="210"/>
    </row>
    <row r="60" spans="1:9" ht="12.75">
      <c r="A60" s="185"/>
      <c r="B60" s="192" t="s">
        <v>167</v>
      </c>
      <c r="C60" s="187"/>
      <c r="D60" s="188"/>
      <c r="E60" s="189"/>
      <c r="F60" s="188"/>
      <c r="G60" s="190"/>
      <c r="H60" s="191"/>
      <c r="I60" s="210"/>
    </row>
    <row r="61" spans="1:9" ht="12.75">
      <c r="A61" s="185"/>
      <c r="B61" s="192" t="s">
        <v>168</v>
      </c>
      <c r="C61" s="187" t="s">
        <v>31</v>
      </c>
      <c r="D61" s="188">
        <v>2</v>
      </c>
      <c r="E61" s="189"/>
      <c r="F61" s="188"/>
      <c r="G61" s="190">
        <v>0</v>
      </c>
      <c r="H61" s="191">
        <f>G61*D61</f>
        <v>0</v>
      </c>
      <c r="I61" s="210"/>
    </row>
    <row r="62" spans="1:9" ht="12.75">
      <c r="A62" s="185"/>
      <c r="B62" s="192"/>
      <c r="C62" s="187"/>
      <c r="D62" s="188"/>
      <c r="E62" s="189"/>
      <c r="F62" s="188"/>
      <c r="G62" s="190"/>
      <c r="H62" s="191"/>
      <c r="I62" s="210"/>
    </row>
    <row r="63" spans="1:9" ht="12.75">
      <c r="A63" s="185"/>
      <c r="B63" s="186" t="s">
        <v>133</v>
      </c>
      <c r="C63" s="187"/>
      <c r="D63" s="188"/>
      <c r="E63" s="189"/>
      <c r="F63" s="188"/>
      <c r="G63" s="190"/>
      <c r="H63" s="191"/>
      <c r="I63" s="210"/>
    </row>
    <row r="64" spans="1:9" ht="12.75">
      <c r="A64" s="179"/>
      <c r="B64" s="180"/>
      <c r="C64" s="181"/>
      <c r="D64" s="182"/>
      <c r="E64" s="183"/>
      <c r="F64" s="182"/>
      <c r="G64" s="193"/>
      <c r="H64" s="184"/>
      <c r="I64" s="210"/>
    </row>
    <row r="65" spans="1:9" ht="12.75">
      <c r="A65" s="185" t="s">
        <v>169</v>
      </c>
      <c r="B65" s="186" t="s">
        <v>126</v>
      </c>
      <c r="C65" s="187"/>
      <c r="D65" s="188"/>
      <c r="E65" s="189"/>
      <c r="F65" s="188"/>
      <c r="G65" s="190"/>
      <c r="H65" s="191"/>
      <c r="I65" s="210"/>
    </row>
    <row r="66" spans="1:9" ht="12.75">
      <c r="A66" s="185"/>
      <c r="B66" s="192" t="s">
        <v>127</v>
      </c>
      <c r="C66" s="187"/>
      <c r="D66" s="188"/>
      <c r="E66" s="189"/>
      <c r="F66" s="188"/>
      <c r="G66" s="190"/>
      <c r="H66" s="191"/>
      <c r="I66" s="210"/>
    </row>
    <row r="67" spans="1:9" ht="12.75">
      <c r="A67" s="185"/>
      <c r="B67" s="186" t="s">
        <v>128</v>
      </c>
      <c r="C67" s="187"/>
      <c r="D67" s="188"/>
      <c r="E67" s="189"/>
      <c r="F67" s="188"/>
      <c r="G67" s="190"/>
      <c r="H67" s="191"/>
      <c r="I67" s="210"/>
    </row>
    <row r="68" spans="1:9" ht="12.75">
      <c r="A68" s="185"/>
      <c r="B68" s="186" t="s">
        <v>129</v>
      </c>
      <c r="C68" s="187"/>
      <c r="D68" s="188"/>
      <c r="E68" s="189"/>
      <c r="F68" s="188"/>
      <c r="G68" s="190"/>
      <c r="H68" s="191"/>
      <c r="I68" s="210"/>
    </row>
    <row r="69" spans="1:9" ht="12.75">
      <c r="A69" s="185"/>
      <c r="B69" s="186" t="s">
        <v>130</v>
      </c>
      <c r="C69" s="187"/>
      <c r="D69" s="188"/>
      <c r="E69" s="189"/>
      <c r="F69" s="188"/>
      <c r="G69" s="190"/>
      <c r="H69" s="191"/>
      <c r="I69" s="210"/>
    </row>
    <row r="70" spans="1:9" ht="12.75">
      <c r="A70" s="185"/>
      <c r="B70" s="186" t="s">
        <v>131</v>
      </c>
      <c r="C70" s="187"/>
      <c r="D70" s="188"/>
      <c r="E70" s="189"/>
      <c r="F70" s="188"/>
      <c r="G70" s="190"/>
      <c r="H70" s="191"/>
      <c r="I70" s="210"/>
    </row>
    <row r="71" spans="1:9" ht="12.75">
      <c r="A71" s="185"/>
      <c r="B71" s="186" t="s">
        <v>132</v>
      </c>
      <c r="C71" s="187" t="s">
        <v>31</v>
      </c>
      <c r="D71" s="188">
        <v>24</v>
      </c>
      <c r="E71" s="189"/>
      <c r="F71" s="188"/>
      <c r="G71" s="190">
        <v>0</v>
      </c>
      <c r="H71" s="191">
        <f>G71*D71</f>
        <v>0</v>
      </c>
      <c r="I71" s="210"/>
    </row>
    <row r="72" spans="1:9" ht="12.75">
      <c r="A72" s="185"/>
      <c r="B72" s="186"/>
      <c r="C72" s="187"/>
      <c r="D72" s="188"/>
      <c r="E72" s="189"/>
      <c r="F72" s="188"/>
      <c r="G72" s="190"/>
      <c r="H72" s="191"/>
      <c r="I72" s="210"/>
    </row>
    <row r="73" spans="1:9" ht="12.75">
      <c r="A73" s="185"/>
      <c r="B73" s="186" t="s">
        <v>133</v>
      </c>
      <c r="C73" s="187"/>
      <c r="D73" s="188"/>
      <c r="E73" s="189"/>
      <c r="F73" s="188"/>
      <c r="G73" s="190"/>
      <c r="H73" s="191"/>
      <c r="I73" s="210"/>
    </row>
    <row r="74" spans="1:9" ht="12.75">
      <c r="A74" s="185"/>
      <c r="B74" s="186"/>
      <c r="C74" s="187"/>
      <c r="D74" s="188"/>
      <c r="E74" s="189"/>
      <c r="F74" s="188"/>
      <c r="G74" s="190"/>
      <c r="H74" s="191"/>
      <c r="I74" s="210"/>
    </row>
    <row r="75" spans="1:9" ht="12.75">
      <c r="A75" s="185" t="s">
        <v>170</v>
      </c>
      <c r="B75" s="186" t="s">
        <v>171</v>
      </c>
      <c r="C75" s="187"/>
      <c r="D75" s="188"/>
      <c r="E75" s="189"/>
      <c r="F75" s="188"/>
      <c r="G75" s="190"/>
      <c r="H75" s="191"/>
      <c r="I75" s="210"/>
    </row>
    <row r="76" spans="1:9" ht="13.5" customHeight="1">
      <c r="A76" s="185"/>
      <c r="B76" s="192" t="s">
        <v>127</v>
      </c>
      <c r="C76" s="187"/>
      <c r="D76" s="188"/>
      <c r="E76" s="189"/>
      <c r="F76" s="188"/>
      <c r="G76" s="190"/>
      <c r="H76" s="191"/>
      <c r="I76" s="210"/>
    </row>
    <row r="77" spans="1:9" ht="13.5" customHeight="1">
      <c r="A77" s="185"/>
      <c r="B77" s="186" t="s">
        <v>172</v>
      </c>
      <c r="C77" s="187"/>
      <c r="D77" s="188"/>
      <c r="E77" s="189"/>
      <c r="F77" s="188"/>
      <c r="G77" s="190"/>
      <c r="H77" s="191"/>
      <c r="I77" s="210"/>
    </row>
    <row r="78" spans="1:9" ht="13.5" customHeight="1">
      <c r="A78" s="185"/>
      <c r="B78" s="186" t="s">
        <v>173</v>
      </c>
      <c r="C78" s="187"/>
      <c r="D78" s="188"/>
      <c r="E78" s="189"/>
      <c r="F78" s="188"/>
      <c r="G78" s="190"/>
      <c r="H78" s="191"/>
      <c r="I78" s="210"/>
    </row>
    <row r="79" spans="1:9" ht="13.5" customHeight="1">
      <c r="A79" s="185"/>
      <c r="B79" s="186" t="s">
        <v>174</v>
      </c>
      <c r="C79" s="187"/>
      <c r="D79" s="188"/>
      <c r="E79" s="189"/>
      <c r="F79" s="188"/>
      <c r="G79" s="190"/>
      <c r="H79" s="191"/>
      <c r="I79" s="210"/>
    </row>
    <row r="80" spans="1:9" ht="13.5" customHeight="1">
      <c r="A80" s="185"/>
      <c r="B80" s="186" t="s">
        <v>175</v>
      </c>
      <c r="C80" s="187" t="s">
        <v>31</v>
      </c>
      <c r="D80" s="188">
        <v>4</v>
      </c>
      <c r="E80" s="189"/>
      <c r="F80" s="188"/>
      <c r="G80" s="190">
        <v>0</v>
      </c>
      <c r="H80" s="191">
        <f>G80*D80</f>
        <v>0</v>
      </c>
      <c r="I80" s="210"/>
    </row>
    <row r="81" spans="1:9" ht="13.5" customHeight="1">
      <c r="A81" s="185"/>
      <c r="B81" s="186"/>
      <c r="C81" s="187"/>
      <c r="D81" s="188"/>
      <c r="E81" s="189"/>
      <c r="F81" s="188"/>
      <c r="G81" s="190"/>
      <c r="H81" s="191"/>
      <c r="I81" s="210"/>
    </row>
    <row r="82" spans="1:9" ht="13.5" customHeight="1">
      <c r="A82" s="185"/>
      <c r="B82" s="186" t="s">
        <v>133</v>
      </c>
      <c r="C82" s="187"/>
      <c r="D82" s="188"/>
      <c r="E82" s="189"/>
      <c r="F82" s="188"/>
      <c r="G82" s="190"/>
      <c r="H82" s="191"/>
      <c r="I82" s="210"/>
    </row>
    <row r="83" spans="1:9" ht="13.5" customHeight="1">
      <c r="A83" s="185"/>
      <c r="B83" s="186"/>
      <c r="C83" s="187"/>
      <c r="D83" s="188"/>
      <c r="E83" s="189"/>
      <c r="F83" s="188"/>
      <c r="G83" s="190"/>
      <c r="H83" s="191"/>
      <c r="I83" s="210"/>
    </row>
    <row r="84" spans="1:9" ht="13.5" customHeight="1">
      <c r="A84" s="185" t="s">
        <v>176</v>
      </c>
      <c r="B84" s="186" t="s">
        <v>177</v>
      </c>
      <c r="C84" s="187"/>
      <c r="D84" s="188"/>
      <c r="E84" s="189"/>
      <c r="F84" s="188"/>
      <c r="G84" s="190"/>
      <c r="H84" s="191"/>
      <c r="I84" s="210"/>
    </row>
    <row r="85" spans="1:9" ht="13.5" customHeight="1">
      <c r="A85" s="185"/>
      <c r="B85" s="186" t="s">
        <v>178</v>
      </c>
      <c r="C85" s="187"/>
      <c r="D85" s="188"/>
      <c r="E85" s="189"/>
      <c r="F85" s="188"/>
      <c r="G85" s="190"/>
      <c r="H85" s="191"/>
      <c r="I85" s="210"/>
    </row>
    <row r="86" spans="1:9" ht="13.5" customHeight="1">
      <c r="A86" s="185"/>
      <c r="B86" s="186" t="s">
        <v>179</v>
      </c>
      <c r="C86" s="187"/>
      <c r="D86" s="188"/>
      <c r="E86" s="189"/>
      <c r="F86" s="188"/>
      <c r="G86" s="190"/>
      <c r="H86" s="191"/>
      <c r="I86" s="210"/>
    </row>
    <row r="87" spans="1:9" ht="13.5" customHeight="1">
      <c r="A87" s="185"/>
      <c r="B87" s="186" t="s">
        <v>180</v>
      </c>
      <c r="C87" s="187"/>
      <c r="D87" s="188"/>
      <c r="E87" s="189"/>
      <c r="F87" s="188"/>
      <c r="G87" s="190"/>
      <c r="H87" s="191"/>
      <c r="I87" s="210"/>
    </row>
    <row r="88" spans="1:9" ht="13.5" customHeight="1">
      <c r="A88" s="185"/>
      <c r="B88" s="186" t="s">
        <v>181</v>
      </c>
      <c r="C88" s="187" t="s">
        <v>31</v>
      </c>
      <c r="D88" s="188">
        <v>7</v>
      </c>
      <c r="E88" s="189"/>
      <c r="F88" s="188"/>
      <c r="G88" s="190">
        <v>0</v>
      </c>
      <c r="H88" s="191">
        <f>G88*D88</f>
        <v>0</v>
      </c>
      <c r="I88" s="210"/>
    </row>
    <row r="89" spans="1:9" ht="13.5" customHeight="1">
      <c r="A89" s="185"/>
      <c r="B89" s="186" t="s">
        <v>182</v>
      </c>
      <c r="C89" s="187" t="s">
        <v>31</v>
      </c>
      <c r="D89" s="188">
        <v>7</v>
      </c>
      <c r="E89" s="189"/>
      <c r="F89" s="188"/>
      <c r="G89" s="190">
        <v>0</v>
      </c>
      <c r="H89" s="191">
        <f>G89*D89</f>
        <v>0</v>
      </c>
      <c r="I89" s="210"/>
    </row>
    <row r="90" spans="1:9" ht="13.5" customHeight="1">
      <c r="A90" s="185"/>
      <c r="B90" s="186" t="s">
        <v>183</v>
      </c>
      <c r="C90" s="187" t="s">
        <v>31</v>
      </c>
      <c r="D90" s="188">
        <v>7</v>
      </c>
      <c r="E90" s="189"/>
      <c r="F90" s="188"/>
      <c r="G90" s="190">
        <v>0</v>
      </c>
      <c r="H90" s="191">
        <f>G90*D90</f>
        <v>0</v>
      </c>
      <c r="I90" s="210"/>
    </row>
    <row r="91" spans="1:9" ht="13.5" customHeight="1">
      <c r="A91" s="185"/>
      <c r="B91" s="186" t="s">
        <v>184</v>
      </c>
      <c r="C91" s="187" t="s">
        <v>31</v>
      </c>
      <c r="D91" s="188">
        <v>7</v>
      </c>
      <c r="E91" s="189"/>
      <c r="F91" s="188"/>
      <c r="G91" s="190">
        <v>0</v>
      </c>
      <c r="H91" s="191">
        <f>G91*D91</f>
        <v>0</v>
      </c>
      <c r="I91" s="210"/>
    </row>
    <row r="92" spans="1:9" ht="13.5" customHeight="1">
      <c r="A92" s="185"/>
      <c r="B92" s="186" t="s">
        <v>185</v>
      </c>
      <c r="C92" s="187" t="s">
        <v>31</v>
      </c>
      <c r="D92" s="188">
        <v>7</v>
      </c>
      <c r="E92" s="189"/>
      <c r="F92" s="188"/>
      <c r="G92" s="190">
        <v>0</v>
      </c>
      <c r="H92" s="191">
        <f>G92*D92</f>
        <v>0</v>
      </c>
      <c r="I92" s="210"/>
    </row>
    <row r="93" spans="1:9" ht="13.5" customHeight="1">
      <c r="A93" s="185"/>
      <c r="B93" s="186"/>
      <c r="C93" s="187"/>
      <c r="D93" s="188"/>
      <c r="E93" s="189"/>
      <c r="F93" s="188"/>
      <c r="G93" s="190"/>
      <c r="H93" s="191"/>
      <c r="I93" s="210"/>
    </row>
    <row r="94" spans="1:9" ht="13.5" customHeight="1">
      <c r="A94" s="185"/>
      <c r="B94" s="186" t="s">
        <v>133</v>
      </c>
      <c r="C94" s="187"/>
      <c r="D94" s="188"/>
      <c r="E94" s="189"/>
      <c r="F94" s="188"/>
      <c r="G94" s="190"/>
      <c r="H94" s="191"/>
      <c r="I94" s="210"/>
    </row>
    <row r="95" spans="1:9" ht="13.5" customHeight="1">
      <c r="A95" s="185"/>
      <c r="B95" s="186"/>
      <c r="C95" s="187"/>
      <c r="D95" s="188"/>
      <c r="E95" s="189"/>
      <c r="F95" s="188"/>
      <c r="G95" s="190"/>
      <c r="H95" s="191"/>
      <c r="I95" s="210"/>
    </row>
    <row r="96" spans="1:9" ht="13.5" customHeight="1">
      <c r="A96" s="185" t="s">
        <v>186</v>
      </c>
      <c r="B96" s="186" t="s">
        <v>187</v>
      </c>
      <c r="C96" s="187"/>
      <c r="D96" s="188"/>
      <c r="E96" s="189"/>
      <c r="F96" s="188"/>
      <c r="G96" s="190"/>
      <c r="H96" s="191"/>
      <c r="I96" s="210"/>
    </row>
    <row r="97" spans="1:9" ht="13.5" customHeight="1">
      <c r="A97" s="185"/>
      <c r="B97" s="192" t="s">
        <v>188</v>
      </c>
      <c r="C97" s="187"/>
      <c r="D97" s="188"/>
      <c r="E97" s="189"/>
      <c r="F97" s="188"/>
      <c r="G97" s="190"/>
      <c r="H97" s="191"/>
      <c r="I97" s="210"/>
    </row>
    <row r="98" spans="1:9" ht="13.5" customHeight="1">
      <c r="A98" s="185"/>
      <c r="B98" s="192" t="s">
        <v>189</v>
      </c>
      <c r="C98" s="187"/>
      <c r="D98" s="188"/>
      <c r="E98" s="189"/>
      <c r="F98" s="188"/>
      <c r="G98" s="190"/>
      <c r="H98" s="191"/>
      <c r="I98" s="210"/>
    </row>
    <row r="99" spans="1:9" ht="13.5" customHeight="1">
      <c r="A99" s="185"/>
      <c r="B99" s="192" t="s">
        <v>190</v>
      </c>
      <c r="C99" s="187"/>
      <c r="D99" s="188"/>
      <c r="E99" s="189"/>
      <c r="F99" s="188"/>
      <c r="G99" s="190"/>
      <c r="H99" s="191"/>
      <c r="I99" s="210"/>
    </row>
    <row r="100" spans="1:9" ht="13.5" customHeight="1">
      <c r="A100" s="185"/>
      <c r="B100" s="192" t="s">
        <v>167</v>
      </c>
      <c r="C100" s="187"/>
      <c r="D100" s="188"/>
      <c r="E100" s="189"/>
      <c r="F100" s="188"/>
      <c r="G100" s="190"/>
      <c r="H100" s="191"/>
      <c r="I100" s="210"/>
    </row>
    <row r="101" spans="1:9" ht="13.5" customHeight="1">
      <c r="A101" s="185"/>
      <c r="B101" s="192" t="s">
        <v>191</v>
      </c>
      <c r="C101" s="187" t="s">
        <v>31</v>
      </c>
      <c r="D101" s="188">
        <v>19</v>
      </c>
      <c r="E101" s="189"/>
      <c r="F101" s="188"/>
      <c r="G101" s="190">
        <v>0</v>
      </c>
      <c r="H101" s="191">
        <f>G101*D101</f>
        <v>0</v>
      </c>
      <c r="I101" s="210"/>
    </row>
    <row r="102" spans="1:9" ht="13.5" customHeight="1">
      <c r="A102" s="185"/>
      <c r="B102" s="192" t="s">
        <v>192</v>
      </c>
      <c r="C102" s="187" t="s">
        <v>31</v>
      </c>
      <c r="D102" s="188">
        <v>10</v>
      </c>
      <c r="E102" s="189"/>
      <c r="F102" s="188"/>
      <c r="G102" s="190">
        <v>0</v>
      </c>
      <c r="H102" s="191">
        <f>G102*D102</f>
        <v>0</v>
      </c>
      <c r="I102" s="210"/>
    </row>
    <row r="103" spans="1:9" ht="13.5" customHeight="1">
      <c r="A103" s="185"/>
      <c r="B103" s="192"/>
      <c r="C103" s="187"/>
      <c r="D103" s="188"/>
      <c r="E103" s="189"/>
      <c r="F103" s="188"/>
      <c r="G103" s="190"/>
      <c r="H103" s="191"/>
      <c r="I103" s="210"/>
    </row>
    <row r="104" spans="1:9" ht="13.5" customHeight="1">
      <c r="A104" s="185"/>
      <c r="B104" s="186" t="s">
        <v>133</v>
      </c>
      <c r="C104" s="187"/>
      <c r="D104" s="188"/>
      <c r="E104" s="189"/>
      <c r="F104" s="188"/>
      <c r="G104" s="190"/>
      <c r="H104" s="191"/>
      <c r="I104" s="210"/>
    </row>
    <row r="105" spans="1:9" ht="13.5" customHeight="1">
      <c r="A105" s="185"/>
      <c r="B105" s="186"/>
      <c r="C105" s="187"/>
      <c r="D105" s="188"/>
      <c r="E105" s="189"/>
      <c r="F105" s="188"/>
      <c r="G105" s="190"/>
      <c r="H105" s="191"/>
      <c r="I105" s="210"/>
    </row>
    <row r="106" spans="1:9" ht="13.5" customHeight="1">
      <c r="A106" s="185" t="s">
        <v>193</v>
      </c>
      <c r="B106" s="186" t="s">
        <v>194</v>
      </c>
      <c r="C106" s="187"/>
      <c r="D106" s="188"/>
      <c r="E106" s="189"/>
      <c r="F106" s="188"/>
      <c r="G106" s="190"/>
      <c r="H106" s="191"/>
      <c r="I106" s="210"/>
    </row>
    <row r="107" spans="1:9" ht="13.5" customHeight="1">
      <c r="A107" s="185"/>
      <c r="B107" s="192" t="s">
        <v>195</v>
      </c>
      <c r="C107" s="187"/>
      <c r="D107" s="188"/>
      <c r="E107" s="189"/>
      <c r="F107" s="188"/>
      <c r="G107" s="190"/>
      <c r="H107" s="191"/>
      <c r="I107" s="210"/>
    </row>
    <row r="108" spans="1:9" ht="13.5" customHeight="1">
      <c r="A108" s="185"/>
      <c r="B108" s="192" t="s">
        <v>196</v>
      </c>
      <c r="C108" s="187"/>
      <c r="D108" s="188"/>
      <c r="E108" s="189"/>
      <c r="F108" s="188"/>
      <c r="G108" s="190"/>
      <c r="H108" s="191"/>
      <c r="I108" s="210"/>
    </row>
    <row r="109" spans="1:9" ht="13.5" customHeight="1">
      <c r="A109" s="185"/>
      <c r="B109" s="192" t="s">
        <v>197</v>
      </c>
      <c r="C109" s="187"/>
      <c r="D109" s="188"/>
      <c r="E109" s="189"/>
      <c r="F109" s="188"/>
      <c r="G109" s="190"/>
      <c r="H109" s="191"/>
      <c r="I109" s="210"/>
    </row>
    <row r="110" spans="1:9" ht="13.5" customHeight="1">
      <c r="A110" s="185"/>
      <c r="B110" s="192" t="s">
        <v>198</v>
      </c>
      <c r="C110" s="187" t="s">
        <v>31</v>
      </c>
      <c r="D110" s="188">
        <v>2</v>
      </c>
      <c r="E110" s="189"/>
      <c r="F110" s="188"/>
      <c r="G110" s="190">
        <v>0</v>
      </c>
      <c r="H110" s="191">
        <f>G110*D110</f>
        <v>0</v>
      </c>
      <c r="I110" s="210"/>
    </row>
    <row r="111" spans="1:9" ht="13.5" customHeight="1">
      <c r="A111" s="185"/>
      <c r="B111" s="192"/>
      <c r="C111" s="187"/>
      <c r="D111" s="188"/>
      <c r="E111" s="189"/>
      <c r="F111" s="188"/>
      <c r="G111" s="190"/>
      <c r="H111" s="191"/>
      <c r="I111" s="210"/>
    </row>
    <row r="112" spans="1:9" ht="13.5" customHeight="1">
      <c r="A112" s="185"/>
      <c r="B112" s="186" t="s">
        <v>133</v>
      </c>
      <c r="C112" s="187"/>
      <c r="D112" s="188"/>
      <c r="E112" s="189"/>
      <c r="F112" s="188"/>
      <c r="G112" s="190"/>
      <c r="H112" s="191"/>
      <c r="I112" s="210"/>
    </row>
    <row r="113" spans="1:9" ht="13.5" customHeight="1">
      <c r="A113" s="185"/>
      <c r="B113" s="186"/>
      <c r="C113" s="187"/>
      <c r="D113" s="188"/>
      <c r="E113" s="189"/>
      <c r="F113" s="188"/>
      <c r="G113" s="190"/>
      <c r="H113" s="191"/>
      <c r="I113" s="210"/>
    </row>
    <row r="114" spans="1:9" ht="13.5" customHeight="1">
      <c r="A114" s="185" t="s">
        <v>199</v>
      </c>
      <c r="B114" s="186" t="s">
        <v>200</v>
      </c>
      <c r="C114" s="187"/>
      <c r="D114" s="188"/>
      <c r="E114" s="189"/>
      <c r="F114" s="188"/>
      <c r="G114" s="190"/>
      <c r="H114" s="191"/>
      <c r="I114" s="210"/>
    </row>
    <row r="115" spans="1:9" ht="13.5" customHeight="1">
      <c r="A115" s="185"/>
      <c r="B115" s="192" t="s">
        <v>201</v>
      </c>
      <c r="C115" s="187"/>
      <c r="D115" s="188"/>
      <c r="E115" s="189"/>
      <c r="F115" s="188"/>
      <c r="G115" s="190"/>
      <c r="H115" s="191"/>
      <c r="I115" s="210"/>
    </row>
    <row r="116" spans="1:9" ht="13.5" customHeight="1">
      <c r="A116" s="185"/>
      <c r="B116" s="186" t="s">
        <v>202</v>
      </c>
      <c r="C116" s="187"/>
      <c r="D116" s="188"/>
      <c r="E116" s="189"/>
      <c r="F116" s="188"/>
      <c r="G116" s="190"/>
      <c r="H116" s="191"/>
      <c r="I116" s="210"/>
    </row>
    <row r="117" spans="1:9" ht="13.5" customHeight="1">
      <c r="A117" s="185"/>
      <c r="B117" s="186" t="s">
        <v>129</v>
      </c>
      <c r="C117" s="187"/>
      <c r="D117" s="188"/>
      <c r="E117" s="189"/>
      <c r="F117" s="188"/>
      <c r="G117" s="190"/>
      <c r="H117" s="191"/>
      <c r="I117" s="210"/>
    </row>
    <row r="118" spans="1:9" ht="13.5" customHeight="1">
      <c r="A118" s="185"/>
      <c r="B118" s="186" t="s">
        <v>203</v>
      </c>
      <c r="C118" s="187"/>
      <c r="D118" s="188"/>
      <c r="E118" s="189"/>
      <c r="F118" s="188"/>
      <c r="G118" s="190"/>
      <c r="H118" s="191"/>
      <c r="I118" s="210"/>
    </row>
    <row r="119" spans="1:9" ht="13.5" customHeight="1">
      <c r="A119" s="185"/>
      <c r="B119" s="186" t="s">
        <v>204</v>
      </c>
      <c r="C119" s="187"/>
      <c r="D119" s="188"/>
      <c r="E119" s="189"/>
      <c r="F119" s="188"/>
      <c r="G119" s="190"/>
      <c r="H119" s="191"/>
      <c r="I119" s="210"/>
    </row>
    <row r="120" spans="1:9" ht="13.5" customHeight="1">
      <c r="A120" s="185"/>
      <c r="B120" s="186" t="s">
        <v>205</v>
      </c>
      <c r="C120" s="187"/>
      <c r="D120" s="188"/>
      <c r="E120" s="189"/>
      <c r="F120" s="188"/>
      <c r="G120" s="190"/>
      <c r="H120" s="191"/>
      <c r="I120" s="210"/>
    </row>
    <row r="121" spans="1:9" ht="13.5" customHeight="1">
      <c r="A121" s="185"/>
      <c r="B121" s="186" t="s">
        <v>206</v>
      </c>
      <c r="C121" s="187" t="s">
        <v>31</v>
      </c>
      <c r="D121" s="188">
        <v>1</v>
      </c>
      <c r="E121" s="189"/>
      <c r="F121" s="188"/>
      <c r="G121" s="190">
        <v>0</v>
      </c>
      <c r="H121" s="191">
        <f>G121*D121</f>
        <v>0</v>
      </c>
      <c r="I121" s="210"/>
    </row>
    <row r="122" spans="1:9" ht="13.5" customHeight="1">
      <c r="A122" s="185"/>
      <c r="B122" s="186" t="s">
        <v>207</v>
      </c>
      <c r="C122" s="187" t="s">
        <v>31</v>
      </c>
      <c r="D122" s="188">
        <v>1</v>
      </c>
      <c r="E122" s="189"/>
      <c r="F122" s="188"/>
      <c r="G122" s="190">
        <v>0</v>
      </c>
      <c r="H122" s="191">
        <f>G122*D122</f>
        <v>0</v>
      </c>
      <c r="I122" s="210"/>
    </row>
    <row r="123" spans="1:10" ht="13.5" customHeight="1">
      <c r="A123" s="185"/>
      <c r="B123" s="186"/>
      <c r="C123" s="187"/>
      <c r="D123" s="188"/>
      <c r="E123" s="189"/>
      <c r="F123" s="188"/>
      <c r="G123" s="190"/>
      <c r="H123" s="191"/>
      <c r="I123" s="211"/>
      <c r="J123" s="73"/>
    </row>
    <row r="124" spans="1:10" ht="13.5" customHeight="1">
      <c r="A124" s="185"/>
      <c r="B124" s="186" t="s">
        <v>133</v>
      </c>
      <c r="C124" s="187"/>
      <c r="D124" s="188"/>
      <c r="E124" s="189"/>
      <c r="F124" s="188"/>
      <c r="G124" s="190"/>
      <c r="H124" s="191"/>
      <c r="I124" s="212"/>
      <c r="J124" s="73"/>
    </row>
    <row r="125" spans="1:10" ht="13.5" customHeight="1">
      <c r="A125" s="185"/>
      <c r="B125" s="186"/>
      <c r="C125" s="187"/>
      <c r="D125" s="188"/>
      <c r="E125" s="189"/>
      <c r="F125" s="188"/>
      <c r="G125" s="190"/>
      <c r="H125" s="191"/>
      <c r="I125" s="212"/>
      <c r="J125" s="73"/>
    </row>
    <row r="126" spans="1:11" ht="13.5" customHeight="1">
      <c r="A126" s="185" t="s">
        <v>208</v>
      </c>
      <c r="B126" s="186" t="s">
        <v>209</v>
      </c>
      <c r="C126" s="187"/>
      <c r="D126" s="188"/>
      <c r="E126" s="189"/>
      <c r="F126" s="188"/>
      <c r="G126" s="190"/>
      <c r="H126" s="191"/>
      <c r="I126" s="212"/>
      <c r="J126" s="73"/>
      <c r="K126" s="82"/>
    </row>
    <row r="127" spans="1:11" ht="13.5" customHeight="1">
      <c r="A127" s="185"/>
      <c r="B127" s="186" t="s">
        <v>210</v>
      </c>
      <c r="C127" s="187"/>
      <c r="D127" s="188"/>
      <c r="E127" s="189"/>
      <c r="F127" s="188"/>
      <c r="G127" s="190"/>
      <c r="H127" s="191"/>
      <c r="I127" s="212"/>
      <c r="J127" s="73"/>
      <c r="K127" s="82"/>
    </row>
    <row r="128" spans="1:11" ht="13.5" customHeight="1">
      <c r="A128" s="185"/>
      <c r="B128" s="186" t="s">
        <v>211</v>
      </c>
      <c r="C128" s="187"/>
      <c r="D128" s="188"/>
      <c r="E128" s="189"/>
      <c r="F128" s="188"/>
      <c r="G128" s="190"/>
      <c r="H128" s="191"/>
      <c r="I128" s="211"/>
      <c r="J128" s="73"/>
      <c r="K128" s="82"/>
    </row>
    <row r="129" spans="1:11" ht="13.5" customHeight="1">
      <c r="A129" s="185"/>
      <c r="B129" s="186" t="s">
        <v>212</v>
      </c>
      <c r="C129" s="187"/>
      <c r="D129" s="188"/>
      <c r="E129" s="189"/>
      <c r="F129" s="188"/>
      <c r="G129" s="190"/>
      <c r="H129" s="191"/>
      <c r="I129" s="210"/>
      <c r="K129" s="82"/>
    </row>
    <row r="130" spans="1:11" ht="13.5" customHeight="1">
      <c r="A130" s="185"/>
      <c r="B130" s="186" t="s">
        <v>213</v>
      </c>
      <c r="C130" s="187"/>
      <c r="D130" s="188"/>
      <c r="E130" s="189"/>
      <c r="F130" s="188"/>
      <c r="G130" s="190"/>
      <c r="H130" s="191"/>
      <c r="I130" s="210"/>
      <c r="K130" s="82"/>
    </row>
    <row r="131" spans="1:11" ht="13.5" customHeight="1">
      <c r="A131" s="185"/>
      <c r="B131" s="186" t="s">
        <v>214</v>
      </c>
      <c r="C131" s="187"/>
      <c r="D131" s="188"/>
      <c r="E131" s="189"/>
      <c r="F131" s="188"/>
      <c r="G131" s="190"/>
      <c r="H131" s="191"/>
      <c r="I131" s="210"/>
      <c r="K131" s="82"/>
    </row>
    <row r="132" spans="1:9" ht="13.5" customHeight="1">
      <c r="A132" s="185"/>
      <c r="B132" s="186" t="s">
        <v>215</v>
      </c>
      <c r="C132" s="187" t="s">
        <v>31</v>
      </c>
      <c r="D132" s="188">
        <v>2</v>
      </c>
      <c r="E132" s="189"/>
      <c r="F132" s="188"/>
      <c r="G132" s="190">
        <v>0</v>
      </c>
      <c r="H132" s="191">
        <f aca="true" t="shared" si="0" ref="H132:H137">G132*D132</f>
        <v>0</v>
      </c>
      <c r="I132" s="210"/>
    </row>
    <row r="133" spans="1:9" ht="13.5" customHeight="1">
      <c r="A133" s="185"/>
      <c r="B133" s="186" t="s">
        <v>216</v>
      </c>
      <c r="C133" s="187" t="s">
        <v>31</v>
      </c>
      <c r="D133" s="188">
        <v>2</v>
      </c>
      <c r="E133" s="189"/>
      <c r="F133" s="188"/>
      <c r="G133" s="190">
        <v>0</v>
      </c>
      <c r="H133" s="191">
        <f t="shared" si="0"/>
        <v>0</v>
      </c>
      <c r="I133" s="210"/>
    </row>
    <row r="134" spans="1:9" ht="13.5" customHeight="1">
      <c r="A134" s="185"/>
      <c r="B134" s="186" t="s">
        <v>217</v>
      </c>
      <c r="C134" s="187" t="s">
        <v>31</v>
      </c>
      <c r="D134" s="188">
        <v>5</v>
      </c>
      <c r="E134" s="189"/>
      <c r="F134" s="188"/>
      <c r="G134" s="190">
        <v>0</v>
      </c>
      <c r="H134" s="191">
        <f t="shared" si="0"/>
        <v>0</v>
      </c>
      <c r="I134" s="210"/>
    </row>
    <row r="135" spans="1:9" ht="13.5" customHeight="1">
      <c r="A135" s="185"/>
      <c r="B135" s="186" t="s">
        <v>218</v>
      </c>
      <c r="C135" s="187" t="s">
        <v>31</v>
      </c>
      <c r="D135" s="188">
        <v>5</v>
      </c>
      <c r="E135" s="189"/>
      <c r="F135" s="188"/>
      <c r="G135" s="190">
        <v>0</v>
      </c>
      <c r="H135" s="191">
        <f t="shared" si="0"/>
        <v>0</v>
      </c>
      <c r="I135" s="210"/>
    </row>
    <row r="136" spans="1:9" ht="13.5" customHeight="1">
      <c r="A136" s="185"/>
      <c r="B136" s="186" t="s">
        <v>219</v>
      </c>
      <c r="C136" s="187" t="s">
        <v>31</v>
      </c>
      <c r="D136" s="188">
        <v>6</v>
      </c>
      <c r="E136" s="189"/>
      <c r="F136" s="188"/>
      <c r="G136" s="190">
        <v>0</v>
      </c>
      <c r="H136" s="191">
        <f t="shared" si="0"/>
        <v>0</v>
      </c>
      <c r="I136" s="210"/>
    </row>
    <row r="137" spans="1:9" ht="13.5" customHeight="1">
      <c r="A137" s="185"/>
      <c r="B137" s="186" t="s">
        <v>220</v>
      </c>
      <c r="C137" s="187" t="s">
        <v>31</v>
      </c>
      <c r="D137" s="188">
        <v>4</v>
      </c>
      <c r="E137" s="189"/>
      <c r="F137" s="188"/>
      <c r="G137" s="190">
        <v>0</v>
      </c>
      <c r="H137" s="191">
        <f t="shared" si="0"/>
        <v>0</v>
      </c>
      <c r="I137" s="210"/>
    </row>
    <row r="138" spans="1:9" ht="13.5" customHeight="1">
      <c r="A138" s="185"/>
      <c r="B138" s="186"/>
      <c r="C138" s="187"/>
      <c r="D138" s="188"/>
      <c r="E138" s="189"/>
      <c r="F138" s="188"/>
      <c r="G138" s="190"/>
      <c r="H138" s="191"/>
      <c r="I138" s="210"/>
    </row>
    <row r="139" spans="1:9" ht="13.5" customHeight="1">
      <c r="A139" s="185"/>
      <c r="B139" s="186" t="s">
        <v>133</v>
      </c>
      <c r="C139" s="187"/>
      <c r="D139" s="188"/>
      <c r="E139" s="189"/>
      <c r="F139" s="188"/>
      <c r="G139" s="190"/>
      <c r="H139" s="191"/>
      <c r="I139" s="210"/>
    </row>
    <row r="140" spans="1:9" ht="13.5" customHeight="1">
      <c r="A140" s="185"/>
      <c r="B140" s="186"/>
      <c r="C140" s="187"/>
      <c r="D140" s="188"/>
      <c r="E140" s="189"/>
      <c r="F140" s="188"/>
      <c r="G140" s="190"/>
      <c r="H140" s="191"/>
      <c r="I140" s="210"/>
    </row>
    <row r="141" spans="1:9" ht="13.5" customHeight="1">
      <c r="A141" s="185" t="s">
        <v>221</v>
      </c>
      <c r="B141" s="186" t="s">
        <v>222</v>
      </c>
      <c r="C141" s="187"/>
      <c r="D141" s="188"/>
      <c r="E141" s="189"/>
      <c r="F141" s="188"/>
      <c r="G141" s="190"/>
      <c r="H141" s="191"/>
      <c r="I141" s="210"/>
    </row>
    <row r="142" spans="1:9" ht="13.5" customHeight="1">
      <c r="A142" s="185"/>
      <c r="B142" s="192" t="s">
        <v>127</v>
      </c>
      <c r="C142" s="187"/>
      <c r="D142" s="188"/>
      <c r="E142" s="189"/>
      <c r="F142" s="188"/>
      <c r="G142" s="190"/>
      <c r="H142" s="191"/>
      <c r="I142" s="210"/>
    </row>
    <row r="143" spans="1:9" ht="13.5" customHeight="1">
      <c r="A143" s="185"/>
      <c r="B143" s="186" t="s">
        <v>128</v>
      </c>
      <c r="C143" s="187"/>
      <c r="D143" s="188"/>
      <c r="E143" s="189"/>
      <c r="F143" s="188"/>
      <c r="G143" s="190"/>
      <c r="H143" s="191"/>
      <c r="I143" s="210"/>
    </row>
    <row r="144" spans="1:9" ht="13.5" customHeight="1">
      <c r="A144" s="185"/>
      <c r="B144" s="186" t="s">
        <v>129</v>
      </c>
      <c r="C144" s="187"/>
      <c r="D144" s="188"/>
      <c r="E144" s="189"/>
      <c r="F144" s="188"/>
      <c r="G144" s="190"/>
      <c r="H144" s="191"/>
      <c r="I144" s="210"/>
    </row>
    <row r="145" spans="1:9" ht="13.5" customHeight="1">
      <c r="A145" s="185"/>
      <c r="B145" s="186" t="s">
        <v>130</v>
      </c>
      <c r="C145" s="187"/>
      <c r="D145" s="188"/>
      <c r="E145" s="189"/>
      <c r="F145" s="188"/>
      <c r="G145" s="190"/>
      <c r="H145" s="191"/>
      <c r="I145" s="210"/>
    </row>
    <row r="146" spans="1:9" ht="13.5" customHeight="1">
      <c r="A146" s="185"/>
      <c r="B146" s="186" t="s">
        <v>131</v>
      </c>
      <c r="C146" s="187"/>
      <c r="D146" s="188"/>
      <c r="E146" s="189"/>
      <c r="F146" s="188"/>
      <c r="G146" s="190"/>
      <c r="H146" s="191"/>
      <c r="I146" s="210"/>
    </row>
    <row r="147" spans="1:9" ht="13.5" customHeight="1">
      <c r="A147" s="185"/>
      <c r="B147" s="186" t="s">
        <v>132</v>
      </c>
      <c r="C147" s="187" t="s">
        <v>31</v>
      </c>
      <c r="D147" s="188">
        <v>3</v>
      </c>
      <c r="E147" s="189"/>
      <c r="F147" s="188"/>
      <c r="G147" s="190">
        <v>0</v>
      </c>
      <c r="H147" s="191">
        <f>G147*D147</f>
        <v>0</v>
      </c>
      <c r="I147" s="210"/>
    </row>
    <row r="148" spans="1:9" ht="13.5" customHeight="1">
      <c r="A148" s="185"/>
      <c r="B148" s="186"/>
      <c r="C148" s="187"/>
      <c r="D148" s="188"/>
      <c r="E148" s="189"/>
      <c r="F148" s="188"/>
      <c r="G148" s="190"/>
      <c r="H148" s="191"/>
      <c r="I148" s="210"/>
    </row>
    <row r="149" spans="1:9" ht="13.5" customHeight="1">
      <c r="A149" s="185"/>
      <c r="B149" s="186" t="s">
        <v>133</v>
      </c>
      <c r="C149" s="187"/>
      <c r="D149" s="188"/>
      <c r="E149" s="189"/>
      <c r="F149" s="188"/>
      <c r="G149" s="190"/>
      <c r="H149" s="191"/>
      <c r="I149" s="210"/>
    </row>
    <row r="150" spans="1:9" ht="13.5" customHeight="1">
      <c r="A150" s="185"/>
      <c r="B150" s="186"/>
      <c r="C150" s="187"/>
      <c r="D150" s="188"/>
      <c r="E150" s="189"/>
      <c r="F150" s="188"/>
      <c r="G150" s="190"/>
      <c r="H150" s="191"/>
      <c r="I150" s="210"/>
    </row>
    <row r="151" spans="1:9" ht="13.5" customHeight="1">
      <c r="A151" s="185" t="s">
        <v>223</v>
      </c>
      <c r="B151" s="186" t="s">
        <v>224</v>
      </c>
      <c r="C151" s="187"/>
      <c r="D151" s="188"/>
      <c r="E151" s="189"/>
      <c r="F151" s="188"/>
      <c r="G151" s="190"/>
      <c r="H151" s="191"/>
      <c r="I151" s="210"/>
    </row>
    <row r="152" spans="1:9" ht="13.5" customHeight="1">
      <c r="A152" s="185"/>
      <c r="B152" s="192" t="s">
        <v>225</v>
      </c>
      <c r="C152" s="187"/>
      <c r="D152" s="188"/>
      <c r="E152" s="189"/>
      <c r="F152" s="188"/>
      <c r="G152" s="190"/>
      <c r="H152" s="191"/>
      <c r="I152" s="210"/>
    </row>
    <row r="153" spans="1:9" ht="13.5" customHeight="1">
      <c r="A153" s="185"/>
      <c r="B153" s="186" t="s">
        <v>226</v>
      </c>
      <c r="C153" s="187"/>
      <c r="D153" s="188"/>
      <c r="E153" s="189"/>
      <c r="F153" s="188"/>
      <c r="G153" s="190"/>
      <c r="H153" s="191"/>
      <c r="I153" s="210"/>
    </row>
    <row r="154" spans="1:9" ht="13.5" customHeight="1">
      <c r="A154" s="185"/>
      <c r="B154" s="186" t="s">
        <v>227</v>
      </c>
      <c r="C154" s="187"/>
      <c r="D154" s="188"/>
      <c r="E154" s="189"/>
      <c r="F154" s="188"/>
      <c r="G154" s="190"/>
      <c r="H154" s="191"/>
      <c r="I154" s="210"/>
    </row>
    <row r="155" spans="1:9" ht="13.5" customHeight="1">
      <c r="A155" s="185"/>
      <c r="B155" s="186" t="s">
        <v>131</v>
      </c>
      <c r="C155" s="187"/>
      <c r="D155" s="188"/>
      <c r="E155" s="189"/>
      <c r="F155" s="188"/>
      <c r="G155" s="190"/>
      <c r="H155" s="191"/>
      <c r="I155" s="210"/>
    </row>
    <row r="156" spans="1:9" ht="13.5" customHeight="1">
      <c r="A156" s="185"/>
      <c r="B156" s="186" t="s">
        <v>228</v>
      </c>
      <c r="C156" s="187"/>
      <c r="D156" s="188"/>
      <c r="E156" s="189"/>
      <c r="F156" s="188"/>
      <c r="G156" s="190"/>
      <c r="H156" s="191"/>
      <c r="I156" s="210"/>
    </row>
    <row r="157" spans="1:9" ht="13.5" customHeight="1">
      <c r="A157" s="185"/>
      <c r="B157" s="186" t="s">
        <v>229</v>
      </c>
      <c r="C157" s="187" t="s">
        <v>31</v>
      </c>
      <c r="D157" s="188">
        <v>8</v>
      </c>
      <c r="E157" s="189"/>
      <c r="F157" s="188"/>
      <c r="G157" s="190">
        <v>0</v>
      </c>
      <c r="H157" s="191">
        <f>G157*D157</f>
        <v>0</v>
      </c>
      <c r="I157" s="210"/>
    </row>
    <row r="158" spans="1:9" ht="13.5" customHeight="1">
      <c r="A158" s="185"/>
      <c r="B158" s="186" t="s">
        <v>230</v>
      </c>
      <c r="C158" s="187" t="s">
        <v>31</v>
      </c>
      <c r="D158" s="188">
        <v>8</v>
      </c>
      <c r="E158" s="189"/>
      <c r="F158" s="188"/>
      <c r="G158" s="190">
        <v>0</v>
      </c>
      <c r="H158" s="191">
        <f>G158*D158</f>
        <v>0</v>
      </c>
      <c r="I158" s="210"/>
    </row>
    <row r="159" spans="1:9" ht="13.5" customHeight="1">
      <c r="A159" s="185"/>
      <c r="B159" s="186" t="s">
        <v>231</v>
      </c>
      <c r="C159" s="187"/>
      <c r="D159" s="188"/>
      <c r="E159" s="189"/>
      <c r="F159" s="188"/>
      <c r="G159" s="190"/>
      <c r="H159" s="191"/>
      <c r="I159" s="210"/>
    </row>
    <row r="160" spans="1:9" ht="13.5" customHeight="1">
      <c r="A160" s="185"/>
      <c r="B160" s="186"/>
      <c r="C160" s="187"/>
      <c r="D160" s="188"/>
      <c r="E160" s="189"/>
      <c r="F160" s="188"/>
      <c r="G160" s="190"/>
      <c r="H160" s="191"/>
      <c r="I160" s="210"/>
    </row>
    <row r="161" spans="1:9" ht="13.5" customHeight="1">
      <c r="A161" s="185"/>
      <c r="B161" s="186" t="s">
        <v>133</v>
      </c>
      <c r="C161" s="187"/>
      <c r="D161" s="188"/>
      <c r="E161" s="189"/>
      <c r="F161" s="188"/>
      <c r="G161" s="190"/>
      <c r="H161" s="191"/>
      <c r="I161" s="210"/>
    </row>
    <row r="162" spans="1:9" ht="13.5" customHeight="1">
      <c r="A162" s="185"/>
      <c r="B162" s="186"/>
      <c r="C162" s="187"/>
      <c r="D162" s="188"/>
      <c r="E162" s="189"/>
      <c r="F162" s="188"/>
      <c r="G162" s="190"/>
      <c r="H162" s="191"/>
      <c r="I162" s="210"/>
    </row>
    <row r="163" spans="1:9" ht="13.5" customHeight="1">
      <c r="A163" s="185" t="s">
        <v>232</v>
      </c>
      <c r="B163" s="186" t="s">
        <v>233</v>
      </c>
      <c r="C163" s="187"/>
      <c r="D163" s="188"/>
      <c r="E163" s="189"/>
      <c r="F163" s="188"/>
      <c r="G163" s="190"/>
      <c r="H163" s="191"/>
      <c r="I163" s="210"/>
    </row>
    <row r="164" spans="1:9" ht="13.5" customHeight="1">
      <c r="A164" s="185"/>
      <c r="B164" s="192" t="s">
        <v>234</v>
      </c>
      <c r="C164" s="187"/>
      <c r="D164" s="188"/>
      <c r="E164" s="189"/>
      <c r="F164" s="188"/>
      <c r="G164" s="190"/>
      <c r="H164" s="191"/>
      <c r="I164" s="210"/>
    </row>
    <row r="165" spans="1:9" ht="13.5" customHeight="1">
      <c r="A165" s="185"/>
      <c r="B165" s="186" t="s">
        <v>235</v>
      </c>
      <c r="C165" s="187"/>
      <c r="D165" s="188"/>
      <c r="E165" s="189"/>
      <c r="F165" s="188"/>
      <c r="G165" s="190"/>
      <c r="H165" s="191"/>
      <c r="I165" s="210"/>
    </row>
    <row r="166" spans="1:9" ht="13.5" customHeight="1">
      <c r="A166" s="185"/>
      <c r="B166" s="186" t="s">
        <v>236</v>
      </c>
      <c r="C166" s="187"/>
      <c r="D166" s="188"/>
      <c r="E166" s="189"/>
      <c r="F166" s="188"/>
      <c r="G166" s="190"/>
      <c r="H166" s="191"/>
      <c r="I166" s="210"/>
    </row>
    <row r="167" spans="1:9" ht="13.5" customHeight="1">
      <c r="A167" s="185"/>
      <c r="B167" s="186" t="s">
        <v>237</v>
      </c>
      <c r="C167" s="187"/>
      <c r="D167" s="188"/>
      <c r="E167" s="189"/>
      <c r="F167" s="188"/>
      <c r="G167" s="190"/>
      <c r="H167" s="191"/>
      <c r="I167" s="210"/>
    </row>
    <row r="168" spans="1:9" ht="13.5" customHeight="1">
      <c r="A168" s="185"/>
      <c r="B168" s="195">
        <v>34420000</v>
      </c>
      <c r="C168" s="187" t="s">
        <v>31</v>
      </c>
      <c r="D168" s="188">
        <v>2</v>
      </c>
      <c r="E168" s="189"/>
      <c r="F168" s="188"/>
      <c r="G168" s="190">
        <v>0</v>
      </c>
      <c r="H168" s="191">
        <f>G168*D168</f>
        <v>0</v>
      </c>
      <c r="I168" s="210"/>
    </row>
    <row r="169" spans="1:9" ht="13.5" customHeight="1">
      <c r="A169" s="185"/>
      <c r="B169" s="186"/>
      <c r="C169" s="187"/>
      <c r="D169" s="188"/>
      <c r="E169" s="189"/>
      <c r="F169" s="188"/>
      <c r="G169" s="190"/>
      <c r="H169" s="191"/>
      <c r="I169" s="210"/>
    </row>
    <row r="170" spans="1:9" ht="13.5" customHeight="1">
      <c r="A170" s="185"/>
      <c r="B170" s="186" t="s">
        <v>133</v>
      </c>
      <c r="C170" s="187"/>
      <c r="D170" s="188"/>
      <c r="E170" s="189"/>
      <c r="F170" s="188"/>
      <c r="G170" s="190"/>
      <c r="H170" s="191"/>
      <c r="I170" s="210"/>
    </row>
    <row r="171" spans="1:9" ht="13.5" customHeight="1">
      <c r="A171" s="185"/>
      <c r="B171" s="186"/>
      <c r="C171" s="187"/>
      <c r="D171" s="188"/>
      <c r="E171" s="189"/>
      <c r="F171" s="188"/>
      <c r="G171" s="190"/>
      <c r="H171" s="191"/>
      <c r="I171" s="210"/>
    </row>
    <row r="172" spans="1:9" ht="13.5" customHeight="1">
      <c r="A172" s="185" t="s">
        <v>238</v>
      </c>
      <c r="B172" s="186" t="s">
        <v>239</v>
      </c>
      <c r="C172" s="187"/>
      <c r="D172" s="188"/>
      <c r="E172" s="189"/>
      <c r="F172" s="188"/>
      <c r="G172" s="190"/>
      <c r="H172" s="191"/>
      <c r="I172" s="210"/>
    </row>
    <row r="173" spans="1:9" ht="13.5" customHeight="1">
      <c r="A173" s="185"/>
      <c r="B173" s="192" t="s">
        <v>240</v>
      </c>
      <c r="C173" s="187"/>
      <c r="D173" s="188"/>
      <c r="E173" s="189"/>
      <c r="F173" s="188"/>
      <c r="G173" s="190"/>
      <c r="H173" s="191"/>
      <c r="I173" s="210"/>
    </row>
    <row r="174" spans="1:9" ht="13.5" customHeight="1">
      <c r="A174" s="185"/>
      <c r="B174" s="186" t="s">
        <v>241</v>
      </c>
      <c r="C174" s="187"/>
      <c r="D174" s="188"/>
      <c r="E174" s="189"/>
      <c r="F174" s="188"/>
      <c r="G174" s="190"/>
      <c r="H174" s="191"/>
      <c r="I174" s="210"/>
    </row>
    <row r="175" spans="1:9" ht="13.5" customHeight="1">
      <c r="A175" s="185"/>
      <c r="B175" s="186" t="s">
        <v>242</v>
      </c>
      <c r="C175" s="187"/>
      <c r="D175" s="188"/>
      <c r="E175" s="189"/>
      <c r="F175" s="188"/>
      <c r="G175" s="190"/>
      <c r="H175" s="191"/>
      <c r="I175" s="210"/>
    </row>
    <row r="176" spans="1:9" ht="13.5" customHeight="1">
      <c r="A176" s="185"/>
      <c r="B176" s="186" t="s">
        <v>243</v>
      </c>
      <c r="C176" s="187"/>
      <c r="D176" s="188"/>
      <c r="E176" s="189"/>
      <c r="F176" s="188"/>
      <c r="G176" s="190"/>
      <c r="H176" s="191"/>
      <c r="I176" s="210"/>
    </row>
    <row r="177" spans="1:9" ht="13.5" customHeight="1">
      <c r="A177" s="185"/>
      <c r="B177" s="186" t="s">
        <v>244</v>
      </c>
      <c r="C177" s="187" t="s">
        <v>31</v>
      </c>
      <c r="D177" s="188">
        <v>1</v>
      </c>
      <c r="E177" s="189"/>
      <c r="F177" s="188"/>
      <c r="G177" s="190">
        <v>0</v>
      </c>
      <c r="H177" s="191">
        <f>G177*D177</f>
        <v>0</v>
      </c>
      <c r="I177" s="210"/>
    </row>
    <row r="178" spans="1:9" ht="13.5" customHeight="1">
      <c r="A178" s="185"/>
      <c r="B178" s="186"/>
      <c r="C178" s="187" t="s">
        <v>31</v>
      </c>
      <c r="D178" s="188">
        <v>1</v>
      </c>
      <c r="E178" s="189"/>
      <c r="F178" s="188"/>
      <c r="G178" s="190">
        <v>0</v>
      </c>
      <c r="H178" s="191">
        <f>G178*D178</f>
        <v>0</v>
      </c>
      <c r="I178" s="210"/>
    </row>
    <row r="179" spans="1:9" ht="13.5" customHeight="1">
      <c r="A179" s="185"/>
      <c r="B179" s="186" t="s">
        <v>133</v>
      </c>
      <c r="C179" s="187"/>
      <c r="D179" s="188"/>
      <c r="E179" s="189"/>
      <c r="F179" s="188"/>
      <c r="G179" s="190"/>
      <c r="H179" s="191"/>
      <c r="I179" s="210"/>
    </row>
    <row r="180" spans="1:9" ht="13.5" customHeight="1">
      <c r="A180" s="185"/>
      <c r="B180" s="186"/>
      <c r="C180" s="187"/>
      <c r="D180" s="188"/>
      <c r="E180" s="189"/>
      <c r="F180" s="188"/>
      <c r="G180" s="190"/>
      <c r="H180" s="191"/>
      <c r="I180" s="210"/>
    </row>
    <row r="181" spans="1:9" ht="13.5" customHeight="1">
      <c r="A181" s="185" t="s">
        <v>245</v>
      </c>
      <c r="B181" s="186" t="s">
        <v>246</v>
      </c>
      <c r="C181" s="187"/>
      <c r="D181" s="188"/>
      <c r="E181" s="189"/>
      <c r="F181" s="188"/>
      <c r="G181" s="190"/>
      <c r="H181" s="191"/>
      <c r="I181" s="210"/>
    </row>
    <row r="182" spans="1:9" ht="13.5" customHeight="1">
      <c r="A182" s="185"/>
      <c r="B182" s="192" t="s">
        <v>247</v>
      </c>
      <c r="C182" s="187"/>
      <c r="D182" s="188"/>
      <c r="E182" s="189"/>
      <c r="F182" s="188"/>
      <c r="G182" s="190"/>
      <c r="H182" s="191"/>
      <c r="I182" s="213"/>
    </row>
    <row r="183" spans="1:9" ht="13.5" customHeight="1">
      <c r="A183" s="185"/>
      <c r="B183" s="186" t="s">
        <v>241</v>
      </c>
      <c r="C183" s="187"/>
      <c r="D183" s="188"/>
      <c r="E183" s="189"/>
      <c r="F183" s="188"/>
      <c r="G183" s="190"/>
      <c r="H183" s="191"/>
      <c r="I183" s="213"/>
    </row>
    <row r="184" spans="1:9" ht="13.5" customHeight="1">
      <c r="A184" s="185"/>
      <c r="B184" s="186" t="s">
        <v>242</v>
      </c>
      <c r="C184" s="187"/>
      <c r="D184" s="188"/>
      <c r="E184" s="189"/>
      <c r="F184" s="188"/>
      <c r="G184" s="190"/>
      <c r="H184" s="191"/>
      <c r="I184" s="213"/>
    </row>
    <row r="185" spans="1:9" ht="13.5" customHeight="1">
      <c r="A185" s="185"/>
      <c r="B185" s="186" t="s">
        <v>243</v>
      </c>
      <c r="C185" s="187"/>
      <c r="D185" s="188"/>
      <c r="E185" s="189"/>
      <c r="F185" s="188"/>
      <c r="G185" s="190"/>
      <c r="H185" s="191"/>
      <c r="I185" s="213"/>
    </row>
    <row r="186" spans="1:9" ht="13.5" customHeight="1">
      <c r="A186" s="185"/>
      <c r="B186" s="186" t="s">
        <v>248</v>
      </c>
      <c r="C186" s="187" t="s">
        <v>31</v>
      </c>
      <c r="D186" s="188">
        <v>2</v>
      </c>
      <c r="E186" s="189"/>
      <c r="F186" s="188"/>
      <c r="G186" s="190">
        <v>0</v>
      </c>
      <c r="H186" s="191">
        <f>G186*D186</f>
        <v>0</v>
      </c>
      <c r="I186" s="213"/>
    </row>
    <row r="187" spans="1:9" ht="13.5" customHeight="1">
      <c r="A187" s="185"/>
      <c r="B187" s="186"/>
      <c r="C187" s="187" t="s">
        <v>31</v>
      </c>
      <c r="D187" s="188">
        <v>2</v>
      </c>
      <c r="E187" s="189"/>
      <c r="F187" s="188"/>
      <c r="G187" s="190">
        <v>0</v>
      </c>
      <c r="H187" s="191">
        <f>G187*D187</f>
        <v>0</v>
      </c>
      <c r="I187" s="213"/>
    </row>
    <row r="188" spans="1:9" ht="13.5" customHeight="1">
      <c r="A188" s="185"/>
      <c r="B188" s="186" t="s">
        <v>133</v>
      </c>
      <c r="C188" s="187"/>
      <c r="D188" s="188"/>
      <c r="E188" s="189"/>
      <c r="F188" s="188"/>
      <c r="G188" s="190"/>
      <c r="H188" s="191"/>
      <c r="I188" s="213"/>
    </row>
    <row r="189" spans="1:9" ht="13.5" customHeight="1">
      <c r="A189" s="185"/>
      <c r="B189" s="186"/>
      <c r="C189" s="187"/>
      <c r="D189" s="188"/>
      <c r="E189" s="189"/>
      <c r="F189" s="188"/>
      <c r="G189" s="190"/>
      <c r="H189" s="191"/>
      <c r="I189" s="213"/>
    </row>
    <row r="190" spans="1:9" ht="13.5" customHeight="1">
      <c r="A190" s="185" t="s">
        <v>249</v>
      </c>
      <c r="B190" s="186" t="s">
        <v>250</v>
      </c>
      <c r="C190" s="187"/>
      <c r="D190" s="188"/>
      <c r="E190" s="189"/>
      <c r="F190" s="188"/>
      <c r="G190" s="190"/>
      <c r="H190" s="191"/>
      <c r="I190" s="213"/>
    </row>
    <row r="191" spans="1:9" ht="13.5" customHeight="1">
      <c r="A191" s="185"/>
      <c r="B191" s="192" t="s">
        <v>251</v>
      </c>
      <c r="C191" s="187"/>
      <c r="D191" s="188"/>
      <c r="E191" s="189"/>
      <c r="F191" s="188"/>
      <c r="G191" s="190"/>
      <c r="H191" s="191"/>
      <c r="I191" s="213"/>
    </row>
    <row r="192" spans="1:9" ht="13.5" customHeight="1">
      <c r="A192" s="185"/>
      <c r="B192" s="192" t="s">
        <v>252</v>
      </c>
      <c r="C192" s="187"/>
      <c r="D192" s="188"/>
      <c r="E192" s="189"/>
      <c r="F192" s="188"/>
      <c r="G192" s="190"/>
      <c r="H192" s="191"/>
      <c r="I192" s="213"/>
    </row>
    <row r="193" spans="1:9" ht="13.5" customHeight="1">
      <c r="A193" s="185"/>
      <c r="B193" s="192" t="s">
        <v>253</v>
      </c>
      <c r="C193" s="187"/>
      <c r="D193" s="188"/>
      <c r="E193" s="189"/>
      <c r="F193" s="188"/>
      <c r="G193" s="190"/>
      <c r="H193" s="191"/>
      <c r="I193" s="213"/>
    </row>
    <row r="194" spans="1:9" ht="13.5" customHeight="1">
      <c r="A194" s="185"/>
      <c r="B194" s="192" t="s">
        <v>254</v>
      </c>
      <c r="C194" s="187"/>
      <c r="D194" s="188"/>
      <c r="E194" s="189"/>
      <c r="F194" s="188"/>
      <c r="G194" s="190"/>
      <c r="H194" s="191"/>
      <c r="I194" s="213"/>
    </row>
    <row r="195" spans="1:9" ht="13.5" customHeight="1">
      <c r="A195" s="185"/>
      <c r="B195" s="192" t="s">
        <v>255</v>
      </c>
      <c r="C195" s="187" t="s">
        <v>31</v>
      </c>
      <c r="D195" s="188">
        <v>8</v>
      </c>
      <c r="E195" s="189"/>
      <c r="F195" s="188"/>
      <c r="G195" s="190">
        <v>0</v>
      </c>
      <c r="H195" s="191">
        <f>G195*D195</f>
        <v>0</v>
      </c>
      <c r="I195" s="213"/>
    </row>
    <row r="196" spans="1:9" ht="13.5" customHeight="1">
      <c r="A196" s="185"/>
      <c r="B196" s="192" t="s">
        <v>256</v>
      </c>
      <c r="C196" s="187" t="s">
        <v>31</v>
      </c>
      <c r="D196" s="188">
        <v>2</v>
      </c>
      <c r="E196" s="189"/>
      <c r="F196" s="188"/>
      <c r="G196" s="190">
        <v>0</v>
      </c>
      <c r="H196" s="191">
        <f>G196*D196</f>
        <v>0</v>
      </c>
      <c r="I196" s="213"/>
    </row>
    <row r="197" spans="1:9" ht="13.5" customHeight="1">
      <c r="A197" s="185"/>
      <c r="B197" s="192"/>
      <c r="C197" s="187"/>
      <c r="D197" s="188"/>
      <c r="E197" s="189"/>
      <c r="F197" s="188"/>
      <c r="G197" s="190"/>
      <c r="H197" s="191"/>
      <c r="I197" s="213"/>
    </row>
    <row r="198" spans="1:9" ht="13.5" customHeight="1">
      <c r="A198" s="185"/>
      <c r="B198" s="186" t="s">
        <v>133</v>
      </c>
      <c r="C198" s="187"/>
      <c r="D198" s="188"/>
      <c r="E198" s="189"/>
      <c r="F198" s="188"/>
      <c r="G198" s="190"/>
      <c r="H198" s="191"/>
      <c r="I198" s="213"/>
    </row>
    <row r="199" spans="1:9" ht="13.5" customHeight="1">
      <c r="A199" s="185"/>
      <c r="B199" s="186"/>
      <c r="C199" s="187"/>
      <c r="D199" s="188"/>
      <c r="E199" s="189"/>
      <c r="F199" s="188"/>
      <c r="G199" s="190"/>
      <c r="H199" s="191"/>
      <c r="I199" s="213"/>
    </row>
    <row r="200" spans="1:9" ht="13.5" customHeight="1">
      <c r="A200" s="185" t="s">
        <v>257</v>
      </c>
      <c r="B200" s="186" t="s">
        <v>258</v>
      </c>
      <c r="C200" s="187"/>
      <c r="D200" s="188"/>
      <c r="E200" s="189"/>
      <c r="F200" s="188"/>
      <c r="G200" s="190"/>
      <c r="H200" s="191"/>
      <c r="I200" s="210"/>
    </row>
    <row r="201" spans="1:9" ht="13.5" customHeight="1">
      <c r="A201" s="185"/>
      <c r="B201" s="192" t="s">
        <v>251</v>
      </c>
      <c r="C201" s="187"/>
      <c r="D201" s="188"/>
      <c r="E201" s="189"/>
      <c r="F201" s="188"/>
      <c r="G201" s="190"/>
      <c r="H201" s="191"/>
      <c r="I201" s="210"/>
    </row>
    <row r="202" spans="1:9" ht="13.5" customHeight="1">
      <c r="A202" s="185"/>
      <c r="B202" s="192" t="s">
        <v>252</v>
      </c>
      <c r="C202" s="187"/>
      <c r="D202" s="188"/>
      <c r="E202" s="189"/>
      <c r="F202" s="188"/>
      <c r="G202" s="190"/>
      <c r="H202" s="191"/>
      <c r="I202" s="210"/>
    </row>
    <row r="203" spans="1:9" ht="13.5" customHeight="1">
      <c r="A203" s="185"/>
      <c r="B203" s="192" t="s">
        <v>253</v>
      </c>
      <c r="C203" s="187"/>
      <c r="D203" s="188"/>
      <c r="E203" s="189"/>
      <c r="F203" s="188"/>
      <c r="G203" s="190"/>
      <c r="H203" s="191"/>
      <c r="I203" s="210"/>
    </row>
    <row r="204" spans="1:9" ht="13.5" customHeight="1">
      <c r="A204" s="185"/>
      <c r="B204" s="192" t="s">
        <v>254</v>
      </c>
      <c r="C204" s="187"/>
      <c r="D204" s="188"/>
      <c r="E204" s="189"/>
      <c r="F204" s="188"/>
      <c r="G204" s="190"/>
      <c r="H204" s="191"/>
      <c r="I204" s="210"/>
    </row>
    <row r="205" spans="1:9" ht="13.5" customHeight="1">
      <c r="A205" s="185"/>
      <c r="B205" s="192" t="s">
        <v>255</v>
      </c>
      <c r="C205" s="187" t="s">
        <v>31</v>
      </c>
      <c r="D205" s="188">
        <v>8</v>
      </c>
      <c r="E205" s="189"/>
      <c r="F205" s="188"/>
      <c r="G205" s="190">
        <v>0</v>
      </c>
      <c r="H205" s="191">
        <f>G205*D205</f>
        <v>0</v>
      </c>
      <c r="I205" s="210"/>
    </row>
    <row r="206" spans="1:9" ht="13.5" customHeight="1">
      <c r="A206" s="185"/>
      <c r="B206" s="192" t="s">
        <v>256</v>
      </c>
      <c r="C206" s="187" t="s">
        <v>31</v>
      </c>
      <c r="D206" s="188">
        <v>2</v>
      </c>
      <c r="E206" s="189"/>
      <c r="F206" s="188"/>
      <c r="G206" s="190">
        <v>0</v>
      </c>
      <c r="H206" s="191">
        <f>G206*D206</f>
        <v>0</v>
      </c>
      <c r="I206" s="210"/>
    </row>
    <row r="207" spans="1:9" ht="13.5" customHeight="1">
      <c r="A207" s="185"/>
      <c r="B207" s="192"/>
      <c r="C207" s="187"/>
      <c r="D207" s="188"/>
      <c r="E207" s="189"/>
      <c r="F207" s="188"/>
      <c r="G207" s="190"/>
      <c r="H207" s="191"/>
      <c r="I207" s="210"/>
    </row>
    <row r="208" spans="1:9" ht="13.5" customHeight="1">
      <c r="A208" s="185"/>
      <c r="B208" s="186" t="s">
        <v>133</v>
      </c>
      <c r="C208" s="187"/>
      <c r="D208" s="188"/>
      <c r="E208" s="189"/>
      <c r="F208" s="188"/>
      <c r="G208" s="190"/>
      <c r="H208" s="191"/>
      <c r="I208" s="210"/>
    </row>
    <row r="209" spans="1:9" ht="13.5" customHeight="1">
      <c r="A209" s="185"/>
      <c r="B209" s="192"/>
      <c r="C209" s="187"/>
      <c r="D209" s="188"/>
      <c r="E209" s="189"/>
      <c r="F209" s="188"/>
      <c r="G209" s="190"/>
      <c r="H209" s="191"/>
      <c r="I209" s="210"/>
    </row>
    <row r="210" spans="1:9" ht="13.5" customHeight="1">
      <c r="A210" s="185" t="s">
        <v>259</v>
      </c>
      <c r="B210" s="192" t="s">
        <v>260</v>
      </c>
      <c r="C210" s="187"/>
      <c r="D210" s="188"/>
      <c r="E210" s="189"/>
      <c r="F210" s="188"/>
      <c r="G210" s="190"/>
      <c r="H210" s="191"/>
      <c r="I210" s="210"/>
    </row>
    <row r="211" spans="1:9" ht="13.5" customHeight="1">
      <c r="A211" s="185"/>
      <c r="B211" s="192" t="s">
        <v>261</v>
      </c>
      <c r="C211" s="187" t="s">
        <v>262</v>
      </c>
      <c r="D211" s="188">
        <v>750</v>
      </c>
      <c r="E211" s="189"/>
      <c r="F211" s="188"/>
      <c r="G211" s="190">
        <v>0</v>
      </c>
      <c r="H211" s="191">
        <f>G211*D211</f>
        <v>0</v>
      </c>
      <c r="I211" s="210"/>
    </row>
    <row r="212" spans="1:9" ht="13.5" customHeight="1">
      <c r="A212" s="185"/>
      <c r="B212" s="192"/>
      <c r="C212" s="187"/>
      <c r="D212" s="188"/>
      <c r="E212" s="189"/>
      <c r="F212" s="188"/>
      <c r="G212" s="190"/>
      <c r="H212" s="191"/>
      <c r="I212" s="210"/>
    </row>
    <row r="213" spans="1:9" ht="13.5" customHeight="1">
      <c r="A213" s="185" t="s">
        <v>263</v>
      </c>
      <c r="B213" s="192" t="s">
        <v>264</v>
      </c>
      <c r="C213" s="187"/>
      <c r="D213" s="188"/>
      <c r="E213" s="189"/>
      <c r="F213" s="188"/>
      <c r="G213" s="190"/>
      <c r="H213" s="191"/>
      <c r="I213" s="210"/>
    </row>
    <row r="214" spans="1:9" ht="13.5" customHeight="1">
      <c r="A214" s="185"/>
      <c r="B214" s="192"/>
      <c r="C214" s="187" t="s">
        <v>262</v>
      </c>
      <c r="D214" s="188">
        <v>750</v>
      </c>
      <c r="E214" s="189"/>
      <c r="F214" s="188"/>
      <c r="G214" s="190">
        <v>0</v>
      </c>
      <c r="H214" s="191">
        <f>G214*D214</f>
        <v>0</v>
      </c>
      <c r="I214" s="210"/>
    </row>
    <row r="215" spans="1:9" ht="13.5" customHeight="1">
      <c r="A215" s="185"/>
      <c r="B215" s="192"/>
      <c r="C215" s="187"/>
      <c r="D215" s="188"/>
      <c r="E215" s="189"/>
      <c r="F215" s="188"/>
      <c r="G215" s="190"/>
      <c r="H215" s="191"/>
      <c r="I215" s="210"/>
    </row>
    <row r="216" spans="1:9" ht="13.5" customHeight="1">
      <c r="A216" s="185" t="s">
        <v>265</v>
      </c>
      <c r="B216" s="192" t="s">
        <v>266</v>
      </c>
      <c r="C216" s="187"/>
      <c r="D216" s="188"/>
      <c r="E216" s="189"/>
      <c r="F216" s="188"/>
      <c r="G216" s="190"/>
      <c r="H216" s="191"/>
      <c r="I216" s="210"/>
    </row>
    <row r="217" spans="1:9" ht="13.5" customHeight="1">
      <c r="A217" s="185"/>
      <c r="B217" s="192"/>
      <c r="C217" s="187" t="s">
        <v>262</v>
      </c>
      <c r="D217" s="188">
        <v>150</v>
      </c>
      <c r="E217" s="189"/>
      <c r="F217" s="188"/>
      <c r="G217" s="190">
        <v>0</v>
      </c>
      <c r="H217" s="191">
        <f>G217*D217</f>
        <v>0</v>
      </c>
      <c r="I217" s="210"/>
    </row>
    <row r="218" spans="1:9" ht="13.5" customHeight="1">
      <c r="A218" s="185"/>
      <c r="B218" s="192"/>
      <c r="C218" s="187"/>
      <c r="D218" s="188"/>
      <c r="E218" s="189"/>
      <c r="F218" s="188"/>
      <c r="G218" s="190"/>
      <c r="H218" s="191"/>
      <c r="I218" s="210"/>
    </row>
    <row r="219" spans="1:9" ht="13.5" customHeight="1">
      <c r="A219" s="185" t="s">
        <v>267</v>
      </c>
      <c r="B219" s="192" t="s">
        <v>268</v>
      </c>
      <c r="C219" s="187"/>
      <c r="D219" s="188"/>
      <c r="E219" s="189"/>
      <c r="F219" s="188"/>
      <c r="G219" s="190"/>
      <c r="H219" s="191"/>
      <c r="I219" s="210"/>
    </row>
    <row r="220" spans="1:9" ht="13.5" customHeight="1">
      <c r="A220" s="185"/>
      <c r="B220" s="192" t="s">
        <v>269</v>
      </c>
      <c r="C220" s="187" t="s">
        <v>262</v>
      </c>
      <c r="D220" s="188">
        <v>150</v>
      </c>
      <c r="E220" s="189"/>
      <c r="F220" s="188"/>
      <c r="G220" s="190">
        <v>0</v>
      </c>
      <c r="H220" s="191">
        <f>G220*D220</f>
        <v>0</v>
      </c>
      <c r="I220" s="210"/>
    </row>
    <row r="221" spans="1:9" ht="13.5" customHeight="1">
      <c r="A221" s="185"/>
      <c r="B221" s="186"/>
      <c r="C221" s="187"/>
      <c r="D221" s="188"/>
      <c r="E221" s="189"/>
      <c r="F221" s="188"/>
      <c r="G221" s="190"/>
      <c r="H221" s="191"/>
      <c r="I221" s="210"/>
    </row>
    <row r="222" spans="1:9" ht="13.5" customHeight="1">
      <c r="A222" s="185" t="s">
        <v>270</v>
      </c>
      <c r="B222" s="186" t="s">
        <v>271</v>
      </c>
      <c r="C222" s="187"/>
      <c r="D222" s="188"/>
      <c r="E222" s="189"/>
      <c r="F222" s="188"/>
      <c r="G222" s="190"/>
      <c r="H222" s="191"/>
      <c r="I222" s="210"/>
    </row>
    <row r="223" spans="1:9" ht="13.5" customHeight="1">
      <c r="A223" s="185"/>
      <c r="B223" s="192" t="s">
        <v>272</v>
      </c>
      <c r="C223" s="187"/>
      <c r="D223" s="188"/>
      <c r="E223" s="189"/>
      <c r="F223" s="188"/>
      <c r="G223" s="190"/>
      <c r="H223" s="191"/>
      <c r="I223" s="210"/>
    </row>
    <row r="224" spans="1:9" ht="13.5" customHeight="1">
      <c r="A224" s="185"/>
      <c r="B224" s="192" t="s">
        <v>273</v>
      </c>
      <c r="C224" s="187" t="s">
        <v>274</v>
      </c>
      <c r="D224" s="188">
        <v>50</v>
      </c>
      <c r="E224" s="189"/>
      <c r="F224" s="188"/>
      <c r="G224" s="190"/>
      <c r="H224" s="191">
        <f>G224*D224</f>
        <v>0</v>
      </c>
      <c r="I224" s="210"/>
    </row>
    <row r="225" spans="1:9" ht="13.5" customHeight="1">
      <c r="A225" s="185"/>
      <c r="B225" s="186"/>
      <c r="C225" s="187"/>
      <c r="D225" s="188"/>
      <c r="E225" s="189"/>
      <c r="F225" s="188"/>
      <c r="G225" s="190"/>
      <c r="H225" s="191"/>
      <c r="I225" s="210"/>
    </row>
    <row r="226" spans="1:10" s="57" customFormat="1" ht="13.5" customHeight="1">
      <c r="A226" s="196" t="s">
        <v>319</v>
      </c>
      <c r="B226" s="197" t="s">
        <v>275</v>
      </c>
      <c r="C226" s="198"/>
      <c r="D226" s="199"/>
      <c r="E226" s="189"/>
      <c r="F226" s="199"/>
      <c r="G226" s="200"/>
      <c r="H226" s="201">
        <f>SUM(H8:H225)</f>
        <v>0</v>
      </c>
      <c r="I226" s="214"/>
      <c r="J226" s="90"/>
    </row>
    <row r="227" spans="1:9" ht="13.5" customHeight="1">
      <c r="A227" s="185"/>
      <c r="B227" s="186"/>
      <c r="C227" s="187"/>
      <c r="D227" s="188"/>
      <c r="E227" s="189"/>
      <c r="F227" s="188"/>
      <c r="G227" s="190"/>
      <c r="H227" s="191"/>
      <c r="I227" s="210"/>
    </row>
    <row r="228" spans="1:9" ht="13.5" customHeight="1">
      <c r="A228" s="185"/>
      <c r="B228" s="186" t="s">
        <v>41</v>
      </c>
      <c r="C228" s="187"/>
      <c r="D228" s="188"/>
      <c r="E228" s="189"/>
      <c r="F228" s="188"/>
      <c r="G228" s="190"/>
      <c r="H228" s="191">
        <f>H226*0.25</f>
        <v>0</v>
      </c>
      <c r="I228" s="210"/>
    </row>
    <row r="229" spans="1:9" ht="13.5" customHeight="1">
      <c r="A229" s="185"/>
      <c r="B229" s="186"/>
      <c r="C229" s="187"/>
      <c r="D229" s="188"/>
      <c r="E229" s="189"/>
      <c r="F229" s="188"/>
      <c r="G229" s="190"/>
      <c r="H229" s="191"/>
      <c r="I229" s="210"/>
    </row>
    <row r="230" spans="1:10" s="57" customFormat="1" ht="13.5" customHeight="1">
      <c r="A230" s="196" t="s">
        <v>319</v>
      </c>
      <c r="B230" s="197" t="s">
        <v>276</v>
      </c>
      <c r="C230" s="198"/>
      <c r="D230" s="199"/>
      <c r="E230" s="189"/>
      <c r="F230" s="199"/>
      <c r="G230" s="200"/>
      <c r="H230" s="201">
        <f>SUM(H226:H229)</f>
        <v>0</v>
      </c>
      <c r="I230" s="214"/>
      <c r="J230" s="90"/>
    </row>
    <row r="231" spans="1:9" ht="13.5" customHeight="1">
      <c r="A231" s="185"/>
      <c r="B231" s="186"/>
      <c r="C231" s="187"/>
      <c r="D231" s="188"/>
      <c r="E231" s="189"/>
      <c r="F231" s="188"/>
      <c r="G231" s="191"/>
      <c r="H231" s="191"/>
      <c r="I231" s="210"/>
    </row>
    <row r="232" spans="1:9" ht="13.5" customHeight="1">
      <c r="A232" s="185"/>
      <c r="B232" s="186"/>
      <c r="C232" s="187"/>
      <c r="D232" s="188"/>
      <c r="E232" s="189"/>
      <c r="F232" s="188"/>
      <c r="G232" s="191"/>
      <c r="H232" s="191"/>
      <c r="I232" s="210"/>
    </row>
    <row r="233" spans="1:9" ht="13.5" customHeight="1">
      <c r="A233" s="185"/>
      <c r="B233" s="186"/>
      <c r="C233" s="187"/>
      <c r="D233" s="188"/>
      <c r="E233" s="189"/>
      <c r="F233" s="188"/>
      <c r="G233" s="191"/>
      <c r="H233" s="191"/>
      <c r="I233" s="210"/>
    </row>
    <row r="234" spans="1:9" ht="13.5" customHeight="1">
      <c r="A234" s="185"/>
      <c r="B234" s="186"/>
      <c r="C234" s="187"/>
      <c r="D234" s="188"/>
      <c r="E234" s="189"/>
      <c r="F234" s="188"/>
      <c r="G234" s="191"/>
      <c r="H234" s="191"/>
      <c r="I234" s="210"/>
    </row>
    <row r="235" spans="1:9" ht="13.5" customHeight="1">
      <c r="A235" s="185"/>
      <c r="B235" s="186"/>
      <c r="C235" s="187"/>
      <c r="D235" s="188"/>
      <c r="E235" s="189"/>
      <c r="F235" s="188"/>
      <c r="G235" s="191"/>
      <c r="H235" s="191"/>
      <c r="I235" s="210"/>
    </row>
    <row r="236" spans="1:9" ht="13.5" customHeight="1">
      <c r="A236" s="202"/>
      <c r="B236" s="203"/>
      <c r="C236" s="204"/>
      <c r="D236" s="205"/>
      <c r="E236" s="206"/>
      <c r="F236" s="205"/>
      <c r="G236" s="207"/>
      <c r="H236" s="208"/>
      <c r="I236" s="210"/>
    </row>
    <row r="237" spans="1:9" ht="13.5" customHeight="1">
      <c r="A237" s="202"/>
      <c r="B237" s="203"/>
      <c r="C237" s="204"/>
      <c r="D237" s="205"/>
      <c r="E237" s="206"/>
      <c r="F237" s="205"/>
      <c r="G237" s="207"/>
      <c r="H237" s="208"/>
      <c r="I237" s="210"/>
    </row>
    <row r="238" spans="1:9" ht="13.5" customHeight="1">
      <c r="A238" s="202"/>
      <c r="B238" s="203"/>
      <c r="C238" s="204"/>
      <c r="D238" s="205"/>
      <c r="E238" s="206"/>
      <c r="F238" s="205"/>
      <c r="G238" s="207"/>
      <c r="H238" s="208"/>
      <c r="I238" s="210"/>
    </row>
    <row r="239" spans="1:9" ht="13.5" customHeight="1">
      <c r="A239" s="202"/>
      <c r="B239" s="203"/>
      <c r="C239" s="204"/>
      <c r="D239" s="205"/>
      <c r="E239" s="206"/>
      <c r="F239" s="205"/>
      <c r="G239" s="207"/>
      <c r="H239" s="209"/>
      <c r="I239" s="210"/>
    </row>
    <row r="240" ht="13.5" customHeight="1">
      <c r="I240" s="66"/>
    </row>
    <row r="241" ht="13.5" customHeight="1">
      <c r="I241" s="66"/>
    </row>
    <row r="242" ht="12.75">
      <c r="I242" s="66"/>
    </row>
    <row r="243" ht="12.75">
      <c r="I243" s="66"/>
    </row>
    <row r="244" ht="12.75">
      <c r="I244" s="66"/>
    </row>
    <row r="245" ht="12.75">
      <c r="I245" s="66"/>
    </row>
    <row r="246" ht="12.75">
      <c r="I246" s="66"/>
    </row>
    <row r="247" ht="12.75">
      <c r="I247" s="81"/>
    </row>
    <row r="248" spans="9:10" ht="12.75">
      <c r="I248" s="81"/>
      <c r="J248" s="81"/>
    </row>
    <row r="249" spans="9:10" ht="12.75">
      <c r="I249" s="66"/>
      <c r="J249" s="66"/>
    </row>
    <row r="250" spans="9:10" ht="12.75">
      <c r="I250" s="81"/>
      <c r="J250" s="81"/>
    </row>
  </sheetData>
  <sheetProtection password="DE43" sheet="1"/>
  <printOptions/>
  <pageMargins left="1" right="0.32" top="0.77" bottom="0.64" header="0.26" footer="0.4"/>
  <pageSetup fitToHeight="0" horizontalDpi="600" verticalDpi="600" orientation="portrait" paperSize="9" scale="68" r:id="rId1"/>
  <headerFooter alignWithMargins="0">
    <oddHeader>&amp;COBNOVA DIJELA FRANJEVAČKOG SAMOSTANA
VUKOVAR</oddHeader>
    <oddFooter>&amp;C&amp;P</oddFooter>
  </headerFooter>
</worksheet>
</file>

<file path=xl/worksheets/sheet4.xml><?xml version="1.0" encoding="utf-8"?>
<worksheet xmlns="http://schemas.openxmlformats.org/spreadsheetml/2006/main" xmlns:r="http://schemas.openxmlformats.org/officeDocument/2006/relationships">
  <dimension ref="A1:J78"/>
  <sheetViews>
    <sheetView showZeros="0" view="pageBreakPreview" zoomScaleSheetLayoutView="100" zoomScalePageLayoutView="0" workbookViewId="0" topLeftCell="A1">
      <selection activeCell="G32" sqref="G32"/>
    </sheetView>
  </sheetViews>
  <sheetFormatPr defaultColWidth="9.140625" defaultRowHeight="12.75"/>
  <cols>
    <col min="1" max="1" width="6.421875" style="94" customWidth="1"/>
    <col min="2" max="2" width="51.421875" style="0" customWidth="1"/>
    <col min="3" max="3" width="8.7109375" style="0" bestFit="1" customWidth="1"/>
    <col min="4" max="4" width="8.421875" style="0" bestFit="1" customWidth="1"/>
    <col min="5" max="5" width="4.00390625" style="83" hidden="1" customWidth="1"/>
    <col min="6" max="6" width="4.00390625" style="0" hidden="1" customWidth="1"/>
    <col min="7" max="7" width="16.00390625" style="54" bestFit="1" customWidth="1"/>
    <col min="8" max="8" width="13.00390625" style="54" customWidth="1"/>
    <col min="9" max="9" width="31.28125" style="82" customWidth="1"/>
    <col min="10" max="10" width="10.140625" style="82" bestFit="1" customWidth="1"/>
  </cols>
  <sheetData>
    <row r="1" spans="1:9" ht="25.5">
      <c r="A1" s="169"/>
      <c r="B1" s="130"/>
      <c r="C1" s="152" t="s">
        <v>362</v>
      </c>
      <c r="D1" s="152" t="s">
        <v>363</v>
      </c>
      <c r="E1" s="170"/>
      <c r="F1" s="152"/>
      <c r="G1" s="152" t="s">
        <v>364</v>
      </c>
      <c r="H1" s="152" t="s">
        <v>365</v>
      </c>
      <c r="I1" s="171" t="s">
        <v>369</v>
      </c>
    </row>
    <row r="2" spans="1:9" ht="12.75">
      <c r="A2" s="172"/>
      <c r="B2" s="173" t="s">
        <v>277</v>
      </c>
      <c r="C2" s="174"/>
      <c r="D2" s="175"/>
      <c r="E2" s="176"/>
      <c r="F2" s="175"/>
      <c r="G2" s="177"/>
      <c r="H2" s="177"/>
      <c r="I2" s="178"/>
    </row>
    <row r="3" spans="1:9" ht="12.75">
      <c r="A3" s="179"/>
      <c r="B3" s="180"/>
      <c r="C3" s="181"/>
      <c r="D3" s="182"/>
      <c r="E3" s="183"/>
      <c r="F3" s="182"/>
      <c r="G3" s="184"/>
      <c r="H3" s="184"/>
      <c r="I3" s="210"/>
    </row>
    <row r="4" spans="1:9" ht="12.75">
      <c r="A4" s="185" t="s">
        <v>125</v>
      </c>
      <c r="B4" s="186" t="s">
        <v>278</v>
      </c>
      <c r="C4" s="187"/>
      <c r="D4" s="188"/>
      <c r="E4" s="189"/>
      <c r="F4" s="188"/>
      <c r="G4" s="190"/>
      <c r="H4" s="191"/>
      <c r="I4" s="210"/>
    </row>
    <row r="5" spans="1:9" ht="12.75">
      <c r="A5" s="185"/>
      <c r="B5" s="186" t="s">
        <v>279</v>
      </c>
      <c r="C5" s="187"/>
      <c r="D5" s="188"/>
      <c r="E5" s="189"/>
      <c r="F5" s="188"/>
      <c r="G5" s="190"/>
      <c r="H5" s="191"/>
      <c r="I5" s="210"/>
    </row>
    <row r="6" spans="1:9" ht="12.75">
      <c r="A6" s="185"/>
      <c r="B6" s="186" t="s">
        <v>280</v>
      </c>
      <c r="C6" s="187"/>
      <c r="D6" s="188"/>
      <c r="E6" s="189"/>
      <c r="F6" s="188"/>
      <c r="G6" s="190"/>
      <c r="H6" s="191"/>
      <c r="I6" s="210"/>
    </row>
    <row r="7" spans="1:9" ht="12.75">
      <c r="A7" s="185"/>
      <c r="B7" s="186" t="s">
        <v>281</v>
      </c>
      <c r="C7" s="187"/>
      <c r="D7" s="188"/>
      <c r="E7" s="189"/>
      <c r="F7" s="188"/>
      <c r="G7" s="190"/>
      <c r="H7" s="191"/>
      <c r="I7" s="210"/>
    </row>
    <row r="8" spans="1:9" ht="12.75">
      <c r="A8" s="185"/>
      <c r="B8" s="186" t="s">
        <v>282</v>
      </c>
      <c r="C8" s="187" t="s">
        <v>31</v>
      </c>
      <c r="D8" s="188">
        <v>1</v>
      </c>
      <c r="E8" s="189"/>
      <c r="F8" s="188">
        <f>D8-E8</f>
        <v>1</v>
      </c>
      <c r="G8" s="190">
        <v>0</v>
      </c>
      <c r="H8" s="191">
        <f>G8*D8</f>
        <v>0</v>
      </c>
      <c r="I8" s="210"/>
    </row>
    <row r="9" spans="1:9" ht="12.75">
      <c r="A9" s="185"/>
      <c r="B9" s="186"/>
      <c r="C9" s="187"/>
      <c r="D9" s="188"/>
      <c r="E9" s="189"/>
      <c r="F9" s="188"/>
      <c r="G9" s="190"/>
      <c r="H9" s="191"/>
      <c r="I9" s="210"/>
    </row>
    <row r="10" spans="1:9" ht="12.75">
      <c r="A10" s="185"/>
      <c r="B10" s="186" t="s">
        <v>133</v>
      </c>
      <c r="C10" s="187"/>
      <c r="D10" s="188"/>
      <c r="E10" s="189"/>
      <c r="F10" s="188"/>
      <c r="G10" s="190"/>
      <c r="H10" s="191"/>
      <c r="I10" s="210"/>
    </row>
    <row r="11" spans="1:9" ht="12.75">
      <c r="A11" s="185"/>
      <c r="B11" s="186"/>
      <c r="C11" s="187"/>
      <c r="D11" s="188"/>
      <c r="E11" s="189"/>
      <c r="F11" s="188"/>
      <c r="G11" s="190"/>
      <c r="H11" s="191"/>
      <c r="I11" s="210"/>
    </row>
    <row r="12" spans="1:9" ht="12.75">
      <c r="A12" s="185" t="s">
        <v>134</v>
      </c>
      <c r="B12" s="186" t="s">
        <v>283</v>
      </c>
      <c r="C12" s="187"/>
      <c r="D12" s="188"/>
      <c r="E12" s="189"/>
      <c r="F12" s="188"/>
      <c r="G12" s="190"/>
      <c r="H12" s="191"/>
      <c r="I12" s="210"/>
    </row>
    <row r="13" spans="1:9" ht="15" customHeight="1">
      <c r="A13" s="185"/>
      <c r="B13" s="186" t="s">
        <v>284</v>
      </c>
      <c r="C13" s="187"/>
      <c r="D13" s="188"/>
      <c r="E13" s="189"/>
      <c r="F13" s="188"/>
      <c r="G13" s="190"/>
      <c r="H13" s="191"/>
      <c r="I13" s="210"/>
    </row>
    <row r="14" spans="1:9" ht="15" customHeight="1">
      <c r="A14" s="185"/>
      <c r="B14" s="186" t="s">
        <v>285</v>
      </c>
      <c r="C14" s="187"/>
      <c r="D14" s="188"/>
      <c r="E14" s="189"/>
      <c r="F14" s="188"/>
      <c r="G14" s="190"/>
      <c r="H14" s="191"/>
      <c r="I14" s="210"/>
    </row>
    <row r="15" spans="1:9" ht="12.75">
      <c r="A15" s="185"/>
      <c r="B15" s="186" t="s">
        <v>286</v>
      </c>
      <c r="C15" s="187"/>
      <c r="D15" s="188"/>
      <c r="E15" s="189"/>
      <c r="F15" s="188"/>
      <c r="G15" s="190"/>
      <c r="H15" s="191"/>
      <c r="I15" s="210"/>
    </row>
    <row r="16" spans="1:9" ht="12.75">
      <c r="A16" s="185"/>
      <c r="B16" s="186" t="s">
        <v>287</v>
      </c>
      <c r="C16" s="187"/>
      <c r="D16" s="188"/>
      <c r="E16" s="189"/>
      <c r="F16" s="188"/>
      <c r="G16" s="190"/>
      <c r="H16" s="191"/>
      <c r="I16" s="210"/>
    </row>
    <row r="17" spans="1:9" ht="12.75">
      <c r="A17" s="185"/>
      <c r="B17" s="186" t="s">
        <v>288</v>
      </c>
      <c r="C17" s="187" t="s">
        <v>31</v>
      </c>
      <c r="D17" s="188">
        <v>9</v>
      </c>
      <c r="E17" s="189"/>
      <c r="F17" s="188">
        <f aca="true" t="shared" si="0" ref="F17:F24">D17-E17</f>
        <v>9</v>
      </c>
      <c r="G17" s="190"/>
      <c r="H17" s="191">
        <f>D17*G17</f>
        <v>0</v>
      </c>
      <c r="I17" s="210"/>
    </row>
    <row r="18" spans="1:9" ht="12.75">
      <c r="A18" s="185"/>
      <c r="B18" s="186" t="s">
        <v>289</v>
      </c>
      <c r="C18" s="187" t="s">
        <v>31</v>
      </c>
      <c r="D18" s="188">
        <v>8</v>
      </c>
      <c r="E18" s="189"/>
      <c r="F18" s="188">
        <f t="shared" si="0"/>
        <v>8</v>
      </c>
      <c r="G18" s="190">
        <v>0</v>
      </c>
      <c r="H18" s="191">
        <f aca="true" t="shared" si="1" ref="H18:H24">D18*G18</f>
        <v>0</v>
      </c>
      <c r="I18" s="210"/>
    </row>
    <row r="19" spans="1:9" ht="12.75">
      <c r="A19" s="185"/>
      <c r="B19" s="186" t="s">
        <v>290</v>
      </c>
      <c r="C19" s="187" t="s">
        <v>31</v>
      </c>
      <c r="D19" s="188">
        <v>1</v>
      </c>
      <c r="E19" s="189"/>
      <c r="F19" s="188">
        <f t="shared" si="0"/>
        <v>1</v>
      </c>
      <c r="G19" s="190"/>
      <c r="H19" s="191">
        <f t="shared" si="1"/>
        <v>0</v>
      </c>
      <c r="I19" s="210"/>
    </row>
    <row r="20" spans="1:9" ht="12.75">
      <c r="A20" s="185"/>
      <c r="B20" s="186" t="s">
        <v>291</v>
      </c>
      <c r="C20" s="187" t="s">
        <v>31</v>
      </c>
      <c r="D20" s="188">
        <v>6</v>
      </c>
      <c r="E20" s="189"/>
      <c r="F20" s="188">
        <f t="shared" si="0"/>
        <v>6</v>
      </c>
      <c r="G20" s="190">
        <v>0</v>
      </c>
      <c r="H20" s="191">
        <f t="shared" si="1"/>
        <v>0</v>
      </c>
      <c r="I20" s="210"/>
    </row>
    <row r="21" spans="1:9" ht="12.75">
      <c r="A21" s="185"/>
      <c r="B21" s="186" t="s">
        <v>292</v>
      </c>
      <c r="C21" s="187" t="s">
        <v>274</v>
      </c>
      <c r="D21" s="188">
        <v>4</v>
      </c>
      <c r="E21" s="189"/>
      <c r="F21" s="188">
        <f t="shared" si="0"/>
        <v>4</v>
      </c>
      <c r="G21" s="190">
        <v>0</v>
      </c>
      <c r="H21" s="191">
        <f t="shared" si="1"/>
        <v>0</v>
      </c>
      <c r="I21" s="210"/>
    </row>
    <row r="22" spans="1:9" ht="12.75">
      <c r="A22" s="185"/>
      <c r="B22" s="186" t="s">
        <v>293</v>
      </c>
      <c r="C22" s="187" t="s">
        <v>31</v>
      </c>
      <c r="D22" s="188">
        <v>1</v>
      </c>
      <c r="E22" s="189"/>
      <c r="F22" s="188">
        <f t="shared" si="0"/>
        <v>1</v>
      </c>
      <c r="G22" s="190">
        <v>0</v>
      </c>
      <c r="H22" s="191">
        <f t="shared" si="1"/>
        <v>0</v>
      </c>
      <c r="I22" s="210"/>
    </row>
    <row r="23" spans="1:9" ht="12.75">
      <c r="A23" s="185"/>
      <c r="B23" s="186" t="s">
        <v>294</v>
      </c>
      <c r="C23" s="187" t="s">
        <v>31</v>
      </c>
      <c r="D23" s="188">
        <v>1</v>
      </c>
      <c r="E23" s="189"/>
      <c r="F23" s="188">
        <f t="shared" si="0"/>
        <v>1</v>
      </c>
      <c r="G23" s="190">
        <v>0</v>
      </c>
      <c r="H23" s="191">
        <f t="shared" si="1"/>
        <v>0</v>
      </c>
      <c r="I23" s="210"/>
    </row>
    <row r="24" spans="1:9" ht="12.75">
      <c r="A24" s="185"/>
      <c r="B24" s="186" t="s">
        <v>295</v>
      </c>
      <c r="C24" s="187" t="s">
        <v>31</v>
      </c>
      <c r="D24" s="188">
        <v>2</v>
      </c>
      <c r="E24" s="189"/>
      <c r="F24" s="188">
        <f t="shared" si="0"/>
        <v>2</v>
      </c>
      <c r="G24" s="190">
        <v>0</v>
      </c>
      <c r="H24" s="191">
        <f t="shared" si="1"/>
        <v>0</v>
      </c>
      <c r="I24" s="210"/>
    </row>
    <row r="25" spans="1:9" ht="12.75">
      <c r="A25" s="185"/>
      <c r="B25" s="186"/>
      <c r="C25" s="187"/>
      <c r="D25" s="188"/>
      <c r="E25" s="189"/>
      <c r="F25" s="188"/>
      <c r="G25" s="190"/>
      <c r="H25" s="191"/>
      <c r="I25" s="210"/>
    </row>
    <row r="26" spans="1:9" ht="12.75">
      <c r="A26" s="185"/>
      <c r="B26" s="186" t="s">
        <v>133</v>
      </c>
      <c r="C26" s="187"/>
      <c r="D26" s="188"/>
      <c r="E26" s="189"/>
      <c r="F26" s="188"/>
      <c r="G26" s="190"/>
      <c r="H26" s="191"/>
      <c r="I26" s="210"/>
    </row>
    <row r="27" spans="1:9" ht="12.75">
      <c r="A27" s="185"/>
      <c r="B27" s="186"/>
      <c r="C27" s="187"/>
      <c r="D27" s="188"/>
      <c r="E27" s="189"/>
      <c r="F27" s="188"/>
      <c r="G27" s="190"/>
      <c r="H27" s="191"/>
      <c r="I27" s="210"/>
    </row>
    <row r="28" spans="1:9" ht="12.75">
      <c r="A28" s="185" t="s">
        <v>139</v>
      </c>
      <c r="B28" s="186" t="s">
        <v>296</v>
      </c>
      <c r="C28" s="187"/>
      <c r="D28" s="188"/>
      <c r="E28" s="189"/>
      <c r="F28" s="188"/>
      <c r="G28" s="190"/>
      <c r="H28" s="191"/>
      <c r="I28" s="210"/>
    </row>
    <row r="29" spans="1:9" ht="12.75">
      <c r="A29" s="185"/>
      <c r="B29" s="186" t="s">
        <v>297</v>
      </c>
      <c r="C29" s="187"/>
      <c r="D29" s="188"/>
      <c r="E29" s="189"/>
      <c r="F29" s="188"/>
      <c r="G29" s="190"/>
      <c r="H29" s="191"/>
      <c r="I29" s="210"/>
    </row>
    <row r="30" spans="1:9" ht="12.75">
      <c r="A30" s="185"/>
      <c r="B30" s="186" t="s">
        <v>298</v>
      </c>
      <c r="C30" s="187"/>
      <c r="D30" s="188"/>
      <c r="E30" s="189"/>
      <c r="F30" s="188"/>
      <c r="G30" s="190"/>
      <c r="H30" s="191"/>
      <c r="I30" s="210"/>
    </row>
    <row r="31" spans="1:9" ht="12.75">
      <c r="A31" s="185"/>
      <c r="B31" s="186" t="s">
        <v>299</v>
      </c>
      <c r="C31" s="187"/>
      <c r="D31" s="188"/>
      <c r="E31" s="189"/>
      <c r="F31" s="188"/>
      <c r="G31" s="190"/>
      <c r="H31" s="191"/>
      <c r="I31" s="210"/>
    </row>
    <row r="32" spans="1:9" ht="14.25" customHeight="1">
      <c r="A32" s="185"/>
      <c r="B32" s="186" t="s">
        <v>300</v>
      </c>
      <c r="C32" s="187" t="s">
        <v>31</v>
      </c>
      <c r="D32" s="188">
        <v>5</v>
      </c>
      <c r="E32" s="189"/>
      <c r="F32" s="188">
        <f>D32-E32</f>
        <v>5</v>
      </c>
      <c r="G32" s="190">
        <v>0</v>
      </c>
      <c r="H32" s="191">
        <f>G32*D32</f>
        <v>0</v>
      </c>
      <c r="I32" s="210"/>
    </row>
    <row r="33" spans="1:9" ht="14.25" customHeight="1">
      <c r="A33" s="185"/>
      <c r="B33" s="186"/>
      <c r="C33" s="187"/>
      <c r="D33" s="188"/>
      <c r="E33" s="189"/>
      <c r="F33" s="188"/>
      <c r="G33" s="190"/>
      <c r="H33" s="191"/>
      <c r="I33" s="210"/>
    </row>
    <row r="34" spans="1:9" ht="12.75">
      <c r="A34" s="185"/>
      <c r="B34" s="186" t="s">
        <v>133</v>
      </c>
      <c r="C34" s="187"/>
      <c r="D34" s="188"/>
      <c r="E34" s="189"/>
      <c r="F34" s="188"/>
      <c r="G34" s="190"/>
      <c r="H34" s="191"/>
      <c r="I34" s="210"/>
    </row>
    <row r="35" spans="1:9" ht="12.75">
      <c r="A35" s="185"/>
      <c r="B35" s="186"/>
      <c r="C35" s="187"/>
      <c r="D35" s="188"/>
      <c r="E35" s="189"/>
      <c r="F35" s="188"/>
      <c r="G35" s="190"/>
      <c r="H35" s="191"/>
      <c r="I35" s="210"/>
    </row>
    <row r="36" spans="1:9" ht="12.75">
      <c r="A36" s="185" t="s">
        <v>149</v>
      </c>
      <c r="B36" s="186" t="s">
        <v>301</v>
      </c>
      <c r="C36" s="187"/>
      <c r="D36" s="188"/>
      <c r="E36" s="189"/>
      <c r="F36" s="188"/>
      <c r="G36" s="190"/>
      <c r="H36" s="191"/>
      <c r="I36" s="210"/>
    </row>
    <row r="37" spans="1:9" ht="12.75">
      <c r="A37" s="185"/>
      <c r="B37" s="186" t="s">
        <v>302</v>
      </c>
      <c r="C37" s="187"/>
      <c r="D37" s="188"/>
      <c r="E37" s="189"/>
      <c r="F37" s="188"/>
      <c r="G37" s="190"/>
      <c r="H37" s="191"/>
      <c r="I37" s="210"/>
    </row>
    <row r="38" spans="1:9" ht="12.75">
      <c r="A38" s="185"/>
      <c r="B38" s="186" t="s">
        <v>280</v>
      </c>
      <c r="C38" s="187"/>
      <c r="D38" s="188"/>
      <c r="E38" s="189"/>
      <c r="F38" s="188"/>
      <c r="G38" s="190"/>
      <c r="H38" s="191"/>
      <c r="I38" s="210"/>
    </row>
    <row r="39" spans="1:9" ht="12.75">
      <c r="A39" s="185"/>
      <c r="B39" s="186" t="s">
        <v>303</v>
      </c>
      <c r="C39" s="187"/>
      <c r="D39" s="188"/>
      <c r="E39" s="189"/>
      <c r="F39" s="188"/>
      <c r="G39" s="190"/>
      <c r="H39" s="191"/>
      <c r="I39" s="210"/>
    </row>
    <row r="40" spans="1:9" ht="12.75">
      <c r="A40" s="185"/>
      <c r="B40" s="186" t="s">
        <v>304</v>
      </c>
      <c r="C40" s="187" t="s">
        <v>31</v>
      </c>
      <c r="D40" s="188">
        <v>2</v>
      </c>
      <c r="E40" s="189"/>
      <c r="F40" s="188">
        <f>D40-E40</f>
        <v>2</v>
      </c>
      <c r="G40" s="190">
        <v>0</v>
      </c>
      <c r="H40" s="191">
        <f>G40*D40</f>
        <v>0</v>
      </c>
      <c r="I40" s="210"/>
    </row>
    <row r="41" spans="1:9" ht="12.75">
      <c r="A41" s="185"/>
      <c r="B41" s="186"/>
      <c r="C41" s="187"/>
      <c r="D41" s="188"/>
      <c r="E41" s="189"/>
      <c r="F41" s="188"/>
      <c r="G41" s="190"/>
      <c r="H41" s="191"/>
      <c r="I41" s="210"/>
    </row>
    <row r="42" spans="1:9" ht="12.75">
      <c r="A42" s="185"/>
      <c r="B42" s="186" t="s">
        <v>133</v>
      </c>
      <c r="C42" s="187"/>
      <c r="D42" s="188"/>
      <c r="E42" s="189"/>
      <c r="F42" s="188"/>
      <c r="G42" s="190"/>
      <c r="H42" s="191"/>
      <c r="I42" s="210"/>
    </row>
    <row r="43" spans="1:9" ht="12.75">
      <c r="A43" s="185"/>
      <c r="B43" s="186"/>
      <c r="C43" s="187"/>
      <c r="D43" s="188"/>
      <c r="E43" s="189"/>
      <c r="F43" s="188"/>
      <c r="G43" s="190"/>
      <c r="H43" s="191"/>
      <c r="I43" s="210"/>
    </row>
    <row r="44" spans="1:9" ht="12.75">
      <c r="A44" s="185" t="s">
        <v>156</v>
      </c>
      <c r="B44" s="186" t="s">
        <v>305</v>
      </c>
      <c r="C44" s="187"/>
      <c r="D44" s="188"/>
      <c r="E44" s="189"/>
      <c r="F44" s="188"/>
      <c r="G44" s="190"/>
      <c r="H44" s="191"/>
      <c r="I44" s="210"/>
    </row>
    <row r="45" spans="1:9" ht="14.25" customHeight="1">
      <c r="A45" s="185"/>
      <c r="B45" s="186" t="s">
        <v>306</v>
      </c>
      <c r="C45" s="187"/>
      <c r="D45" s="188"/>
      <c r="E45" s="189"/>
      <c r="F45" s="188"/>
      <c r="G45" s="190"/>
      <c r="H45" s="191"/>
      <c r="I45" s="213"/>
    </row>
    <row r="46" spans="1:9" ht="12.75">
      <c r="A46" s="185"/>
      <c r="B46" s="186" t="s">
        <v>307</v>
      </c>
      <c r="C46" s="187"/>
      <c r="D46" s="188"/>
      <c r="E46" s="189"/>
      <c r="F46" s="188"/>
      <c r="G46" s="190"/>
      <c r="H46" s="191"/>
      <c r="I46" s="210"/>
    </row>
    <row r="47" spans="1:9" ht="12.75">
      <c r="A47" s="185"/>
      <c r="B47" s="186" t="s">
        <v>308</v>
      </c>
      <c r="C47" s="187" t="s">
        <v>31</v>
      </c>
      <c r="D47" s="188">
        <v>5</v>
      </c>
      <c r="E47" s="189"/>
      <c r="F47" s="188">
        <f>D47-E47</f>
        <v>5</v>
      </c>
      <c r="G47" s="190">
        <v>0</v>
      </c>
      <c r="H47" s="191">
        <f>G47*D47</f>
        <v>0</v>
      </c>
      <c r="I47" s="210"/>
    </row>
    <row r="48" spans="1:9" ht="12.75">
      <c r="A48" s="185"/>
      <c r="B48" s="186"/>
      <c r="C48" s="187"/>
      <c r="D48" s="188"/>
      <c r="E48" s="189"/>
      <c r="F48" s="188"/>
      <c r="G48" s="190"/>
      <c r="H48" s="191"/>
      <c r="I48" s="210"/>
    </row>
    <row r="49" spans="1:9" ht="12.75">
      <c r="A49" s="185"/>
      <c r="B49" s="186" t="s">
        <v>133</v>
      </c>
      <c r="C49" s="187"/>
      <c r="D49" s="188"/>
      <c r="E49" s="189"/>
      <c r="F49" s="188"/>
      <c r="G49" s="190"/>
      <c r="H49" s="191"/>
      <c r="I49" s="210"/>
    </row>
    <row r="50" spans="1:9" ht="12.75">
      <c r="A50" s="185"/>
      <c r="B50" s="186"/>
      <c r="C50" s="187"/>
      <c r="D50" s="188"/>
      <c r="E50" s="189"/>
      <c r="F50" s="188"/>
      <c r="G50" s="190"/>
      <c r="H50" s="191"/>
      <c r="I50" s="210"/>
    </row>
    <row r="51" spans="1:9" ht="12.75">
      <c r="A51" s="185" t="s">
        <v>162</v>
      </c>
      <c r="B51" s="186" t="s">
        <v>309</v>
      </c>
      <c r="C51" s="187"/>
      <c r="D51" s="188"/>
      <c r="E51" s="189"/>
      <c r="F51" s="188"/>
      <c r="G51" s="190"/>
      <c r="H51" s="191"/>
      <c r="I51" s="210"/>
    </row>
    <row r="52" spans="1:9" ht="12.75">
      <c r="A52" s="185"/>
      <c r="B52" s="186" t="s">
        <v>306</v>
      </c>
      <c r="C52" s="187"/>
      <c r="D52" s="188"/>
      <c r="E52" s="189"/>
      <c r="F52" s="188"/>
      <c r="G52" s="190"/>
      <c r="H52" s="191"/>
      <c r="I52" s="210"/>
    </row>
    <row r="53" spans="1:9" ht="12.75">
      <c r="A53" s="185"/>
      <c r="B53" s="186" t="s">
        <v>310</v>
      </c>
      <c r="C53" s="187"/>
      <c r="D53" s="188"/>
      <c r="E53" s="189"/>
      <c r="F53" s="188"/>
      <c r="G53" s="190"/>
      <c r="H53" s="191"/>
      <c r="I53" s="210"/>
    </row>
    <row r="54" spans="1:9" ht="12.75">
      <c r="A54" s="185"/>
      <c r="B54" s="186" t="s">
        <v>311</v>
      </c>
      <c r="C54" s="187" t="s">
        <v>31</v>
      </c>
      <c r="D54" s="188">
        <v>3</v>
      </c>
      <c r="E54" s="189"/>
      <c r="F54" s="188">
        <f>D54-E54</f>
        <v>3</v>
      </c>
      <c r="G54" s="190">
        <v>0</v>
      </c>
      <c r="H54" s="191">
        <f>G54*D54</f>
        <v>0</v>
      </c>
      <c r="I54" s="210"/>
    </row>
    <row r="55" spans="1:9" ht="12.75">
      <c r="A55" s="185"/>
      <c r="B55" s="186"/>
      <c r="C55" s="187"/>
      <c r="D55" s="188"/>
      <c r="E55" s="189"/>
      <c r="F55" s="188"/>
      <c r="G55" s="190"/>
      <c r="H55" s="191"/>
      <c r="I55" s="210"/>
    </row>
    <row r="56" spans="1:9" ht="13.5" customHeight="1">
      <c r="A56" s="185"/>
      <c r="B56" s="186" t="s">
        <v>133</v>
      </c>
      <c r="C56" s="187"/>
      <c r="D56" s="188"/>
      <c r="E56" s="189"/>
      <c r="F56" s="188"/>
      <c r="G56" s="190"/>
      <c r="H56" s="191"/>
      <c r="I56" s="210"/>
    </row>
    <row r="57" spans="1:9" ht="13.5" customHeight="1">
      <c r="A57" s="185"/>
      <c r="B57" s="186"/>
      <c r="C57" s="187"/>
      <c r="D57" s="188"/>
      <c r="E57" s="189"/>
      <c r="F57" s="188"/>
      <c r="G57" s="190"/>
      <c r="H57" s="191"/>
      <c r="I57" s="210"/>
    </row>
    <row r="58" spans="1:9" ht="13.5" customHeight="1">
      <c r="A58" s="185" t="s">
        <v>169</v>
      </c>
      <c r="B58" s="186" t="s">
        <v>260</v>
      </c>
      <c r="C58" s="187"/>
      <c r="D58" s="188"/>
      <c r="E58" s="189"/>
      <c r="F58" s="188"/>
      <c r="G58" s="190"/>
      <c r="H58" s="191"/>
      <c r="I58" s="210"/>
    </row>
    <row r="59" spans="1:9" ht="13.5" customHeight="1">
      <c r="A59" s="185"/>
      <c r="B59" s="186" t="s">
        <v>261</v>
      </c>
      <c r="C59" s="187" t="s">
        <v>262</v>
      </c>
      <c r="D59" s="188">
        <v>50</v>
      </c>
      <c r="E59" s="189"/>
      <c r="F59" s="188"/>
      <c r="G59" s="190">
        <v>0</v>
      </c>
      <c r="H59" s="191">
        <f>D59*G59</f>
        <v>0</v>
      </c>
      <c r="I59" s="210"/>
    </row>
    <row r="60" spans="1:9" ht="13.5" customHeight="1">
      <c r="A60" s="185"/>
      <c r="B60" s="186"/>
      <c r="C60" s="187"/>
      <c r="D60" s="188"/>
      <c r="E60" s="189"/>
      <c r="F60" s="188"/>
      <c r="G60" s="190"/>
      <c r="H60" s="191"/>
      <c r="I60" s="210"/>
    </row>
    <row r="61" spans="1:9" ht="13.5" customHeight="1">
      <c r="A61" s="185" t="s">
        <v>170</v>
      </c>
      <c r="B61" s="186" t="s">
        <v>264</v>
      </c>
      <c r="C61" s="187"/>
      <c r="D61" s="188"/>
      <c r="E61" s="189"/>
      <c r="F61" s="188"/>
      <c r="G61" s="190"/>
      <c r="H61" s="191"/>
      <c r="I61" s="210"/>
    </row>
    <row r="62" spans="1:9" ht="13.5" customHeight="1">
      <c r="A62" s="185"/>
      <c r="B62" s="203"/>
      <c r="C62" s="204" t="s">
        <v>262</v>
      </c>
      <c r="D62" s="205">
        <v>50</v>
      </c>
      <c r="E62" s="206"/>
      <c r="F62" s="205"/>
      <c r="G62" s="215">
        <v>0</v>
      </c>
      <c r="H62" s="191">
        <f>D62*G62</f>
        <v>0</v>
      </c>
      <c r="I62" s="210"/>
    </row>
    <row r="63" spans="1:9" ht="13.5" customHeight="1">
      <c r="A63" s="185"/>
      <c r="B63" s="192"/>
      <c r="C63" s="187"/>
      <c r="D63" s="188"/>
      <c r="E63" s="189"/>
      <c r="F63" s="188"/>
      <c r="G63" s="190"/>
      <c r="H63" s="191"/>
      <c r="I63" s="210"/>
    </row>
    <row r="64" spans="1:9" ht="13.5" customHeight="1">
      <c r="A64" s="185"/>
      <c r="B64" s="186"/>
      <c r="C64" s="187"/>
      <c r="D64" s="188"/>
      <c r="E64" s="189"/>
      <c r="F64" s="188"/>
      <c r="G64" s="190"/>
      <c r="H64" s="191"/>
      <c r="I64" s="210"/>
    </row>
    <row r="65" spans="1:10" s="57" customFormat="1" ht="13.5" customHeight="1">
      <c r="A65" s="196" t="s">
        <v>317</v>
      </c>
      <c r="B65" s="197" t="s">
        <v>312</v>
      </c>
      <c r="C65" s="198"/>
      <c r="D65" s="199"/>
      <c r="E65" s="189"/>
      <c r="F65" s="199"/>
      <c r="G65" s="200"/>
      <c r="H65" s="201">
        <f>SUM(H4:H64)</f>
        <v>0</v>
      </c>
      <c r="I65" s="214"/>
      <c r="J65" s="90"/>
    </row>
    <row r="66" spans="1:9" ht="13.5" customHeight="1">
      <c r="A66" s="185"/>
      <c r="B66" s="186"/>
      <c r="C66" s="187"/>
      <c r="D66" s="188"/>
      <c r="E66" s="189"/>
      <c r="F66" s="188"/>
      <c r="G66" s="190"/>
      <c r="H66" s="191"/>
      <c r="I66" s="210"/>
    </row>
    <row r="67" spans="1:9" ht="13.5" customHeight="1">
      <c r="A67" s="185"/>
      <c r="B67" s="186" t="s">
        <v>41</v>
      </c>
      <c r="C67" s="187"/>
      <c r="D67" s="188"/>
      <c r="E67" s="189"/>
      <c r="F67" s="188"/>
      <c r="G67" s="190"/>
      <c r="H67" s="191">
        <f>H65*0.25</f>
        <v>0</v>
      </c>
      <c r="I67" s="210"/>
    </row>
    <row r="68" spans="1:9" ht="13.5" customHeight="1">
      <c r="A68" s="185"/>
      <c r="B68" s="186"/>
      <c r="C68" s="187"/>
      <c r="D68" s="188"/>
      <c r="E68" s="189"/>
      <c r="F68" s="188"/>
      <c r="G68" s="190"/>
      <c r="H68" s="191"/>
      <c r="I68" s="210"/>
    </row>
    <row r="69" spans="1:10" s="57" customFormat="1" ht="13.5" customHeight="1">
      <c r="A69" s="196" t="s">
        <v>317</v>
      </c>
      <c r="B69" s="197" t="s">
        <v>313</v>
      </c>
      <c r="C69" s="198"/>
      <c r="D69" s="199"/>
      <c r="E69" s="189"/>
      <c r="F69" s="199"/>
      <c r="G69" s="200"/>
      <c r="H69" s="201">
        <f>SUM(H65:H68)</f>
        <v>0</v>
      </c>
      <c r="I69" s="214"/>
      <c r="J69" s="90"/>
    </row>
    <row r="70" spans="1:9" ht="12.75">
      <c r="A70" s="185"/>
      <c r="B70" s="186"/>
      <c r="C70" s="187"/>
      <c r="D70" s="188"/>
      <c r="E70" s="189"/>
      <c r="F70" s="188"/>
      <c r="G70" s="191"/>
      <c r="H70" s="191"/>
      <c r="I70" s="210"/>
    </row>
    <row r="71" spans="1:9" ht="12.75">
      <c r="A71" s="185"/>
      <c r="B71" s="186"/>
      <c r="C71" s="187"/>
      <c r="D71" s="188"/>
      <c r="E71" s="189"/>
      <c r="F71" s="188"/>
      <c r="G71" s="191"/>
      <c r="H71" s="191"/>
      <c r="I71" s="210"/>
    </row>
    <row r="72" spans="1:9" ht="12.75">
      <c r="A72" s="92"/>
      <c r="B72" s="84"/>
      <c r="C72" s="85"/>
      <c r="D72" s="86"/>
      <c r="E72" s="87"/>
      <c r="F72" s="86"/>
      <c r="G72" s="88"/>
      <c r="H72" s="89"/>
      <c r="I72" s="66"/>
    </row>
    <row r="73" spans="1:9" ht="12.75">
      <c r="A73" s="91"/>
      <c r="B73" s="67"/>
      <c r="C73" s="68"/>
      <c r="D73" s="69"/>
      <c r="E73" s="70"/>
      <c r="F73" s="69"/>
      <c r="G73" s="71"/>
      <c r="H73" s="72"/>
      <c r="I73" s="66"/>
    </row>
    <row r="74" spans="1:9" ht="12.75">
      <c r="A74" s="91"/>
      <c r="B74" s="67"/>
      <c r="C74" s="68"/>
      <c r="D74" s="69"/>
      <c r="E74" s="70"/>
      <c r="F74" s="69"/>
      <c r="G74" s="71"/>
      <c r="H74" s="72"/>
      <c r="I74" s="66"/>
    </row>
    <row r="75" spans="1:9" ht="12.75">
      <c r="A75" s="93"/>
      <c r="B75" s="74"/>
      <c r="C75" s="75"/>
      <c r="D75" s="76"/>
      <c r="E75" s="77"/>
      <c r="F75" s="76"/>
      <c r="G75" s="78"/>
      <c r="H75" s="79"/>
      <c r="I75" s="81"/>
    </row>
    <row r="76" spans="1:10" ht="12.75">
      <c r="A76" s="93"/>
      <c r="B76" s="74"/>
      <c r="C76" s="75"/>
      <c r="D76" s="76"/>
      <c r="E76" s="77"/>
      <c r="F76" s="76"/>
      <c r="G76" s="78"/>
      <c r="H76" s="79"/>
      <c r="I76" s="81"/>
      <c r="J76" s="81"/>
    </row>
    <row r="77" spans="1:10" ht="12.75">
      <c r="A77" s="93"/>
      <c r="B77" s="74"/>
      <c r="C77" s="75"/>
      <c r="D77" s="76"/>
      <c r="E77" s="77"/>
      <c r="F77" s="76"/>
      <c r="G77" s="78"/>
      <c r="H77" s="79"/>
      <c r="I77" s="66"/>
      <c r="J77" s="66"/>
    </row>
    <row r="78" spans="1:10" ht="12.75">
      <c r="A78" s="93"/>
      <c r="B78" s="74"/>
      <c r="C78" s="75"/>
      <c r="D78" s="76"/>
      <c r="E78" s="77"/>
      <c r="F78" s="76"/>
      <c r="G78" s="78"/>
      <c r="H78" s="80"/>
      <c r="I78" s="81"/>
      <c r="J78" s="81"/>
    </row>
  </sheetData>
  <sheetProtection password="DE43" sheet="1" selectLockedCells="1"/>
  <printOptions/>
  <pageMargins left="1" right="0.32" top="0.77" bottom="0.64" header="0.26" footer="0.4"/>
  <pageSetup horizontalDpi="600" verticalDpi="600" orientation="portrait" paperSize="9" scale="66" r:id="rId1"/>
  <headerFooter alignWithMargins="0">
    <oddHeader>&amp;COBNOVA DIJELA FRANJEVAČKOG SAMOSTANA
VUKOVAR</oddHeader>
    <oddFooter>&amp;C&amp;P</oddFooter>
  </headerFooter>
</worksheet>
</file>

<file path=xl/worksheets/sheet5.xml><?xml version="1.0" encoding="utf-8"?>
<worksheet xmlns="http://schemas.openxmlformats.org/spreadsheetml/2006/main" xmlns:r="http://schemas.openxmlformats.org/officeDocument/2006/relationships">
  <dimension ref="A5:H21"/>
  <sheetViews>
    <sheetView showZeros="0" tabSelected="1" view="pageBreakPreview" zoomScale="84" zoomScaleSheetLayoutView="84" zoomScalePageLayoutView="0" workbookViewId="0" topLeftCell="A1">
      <selection activeCell="G28" sqref="G28"/>
    </sheetView>
  </sheetViews>
  <sheetFormatPr defaultColWidth="9.140625" defaultRowHeight="12.75"/>
  <cols>
    <col min="1" max="1" width="4.57421875" style="0" customWidth="1"/>
    <col min="2" max="2" width="2.8515625" style="0" customWidth="1"/>
    <col min="3" max="3" width="3.140625" style="0" customWidth="1"/>
    <col min="4" max="4" width="41.28125" style="0" customWidth="1"/>
    <col min="5" max="5" width="7.28125" style="0" customWidth="1"/>
    <col min="6" max="6" width="8.28125" style="0" customWidth="1"/>
    <col min="7" max="7" width="9.7109375" style="0" bestFit="1" customWidth="1"/>
    <col min="8" max="8" width="13.7109375" style="0" customWidth="1"/>
  </cols>
  <sheetData>
    <row r="4" ht="13.5" thickBot="1"/>
    <row r="5" spans="1:8" s="15" customFormat="1" ht="13.5" thickBot="1">
      <c r="A5" s="8"/>
      <c r="B5" s="9"/>
      <c r="C5" s="10"/>
      <c r="D5" s="10" t="s">
        <v>37</v>
      </c>
      <c r="E5" s="11"/>
      <c r="F5" s="12"/>
      <c r="G5" s="13"/>
      <c r="H5" s="14"/>
    </row>
    <row r="6" spans="1:8" s="4" customFormat="1" ht="18.75" customHeight="1">
      <c r="A6" s="25"/>
      <c r="B6" s="26"/>
      <c r="D6" s="5"/>
      <c r="E6" s="17"/>
      <c r="F6" s="20"/>
      <c r="G6" s="7"/>
      <c r="H6" s="7"/>
    </row>
    <row r="7" spans="1:8" s="15" customFormat="1" ht="18.75" customHeight="1">
      <c r="A7" s="27" t="str">
        <f>Muzej!A205</f>
        <v>A.</v>
      </c>
      <c r="B7" s="28"/>
      <c r="C7" s="29"/>
      <c r="D7" s="30" t="s">
        <v>318</v>
      </c>
      <c r="E7" s="31"/>
      <c r="F7" s="32"/>
      <c r="G7" s="33"/>
      <c r="H7" s="227">
        <f>Muzej!H205</f>
        <v>0</v>
      </c>
    </row>
    <row r="8" spans="1:8" s="15" customFormat="1" ht="18.75" customHeight="1">
      <c r="A8" s="27"/>
      <c r="B8" s="28"/>
      <c r="C8" s="29"/>
      <c r="D8" s="30"/>
      <c r="E8" s="34"/>
      <c r="F8" s="35"/>
      <c r="G8" s="36"/>
      <c r="H8" s="36"/>
    </row>
    <row r="9" spans="1:8" s="15" customFormat="1" ht="18.75" customHeight="1">
      <c r="A9" s="27" t="s">
        <v>315</v>
      </c>
      <c r="B9" s="28"/>
      <c r="C9" s="29"/>
      <c r="D9" s="30" t="s">
        <v>95</v>
      </c>
      <c r="E9" s="31"/>
      <c r="F9" s="32"/>
      <c r="G9" s="33"/>
      <c r="H9" s="227">
        <f>'Vinoteka i Suvenirnica'!H99</f>
        <v>0</v>
      </c>
    </row>
    <row r="10" spans="1:8" s="15" customFormat="1" ht="18.75" customHeight="1">
      <c r="A10" s="27"/>
      <c r="B10" s="28"/>
      <c r="C10" s="29"/>
      <c r="D10" s="30"/>
      <c r="E10" s="34"/>
      <c r="F10" s="35"/>
      <c r="G10" s="36"/>
      <c r="H10" s="36"/>
    </row>
    <row r="11" spans="1:8" s="15" customFormat="1" ht="18.75" customHeight="1">
      <c r="A11" s="27" t="s">
        <v>319</v>
      </c>
      <c r="B11" s="28"/>
      <c r="C11" s="29"/>
      <c r="D11" s="30" t="s">
        <v>320</v>
      </c>
      <c r="E11" s="31"/>
      <c r="F11" s="32"/>
      <c r="G11" s="33"/>
      <c r="H11" s="227">
        <f>'Rasvjeta Muzej'!H226</f>
        <v>0</v>
      </c>
    </row>
    <row r="12" spans="1:8" s="15" customFormat="1" ht="18.75" customHeight="1">
      <c r="A12" s="27"/>
      <c r="B12" s="28"/>
      <c r="C12" s="29"/>
      <c r="D12" s="30"/>
      <c r="E12" s="34"/>
      <c r="F12" s="35"/>
      <c r="G12" s="36"/>
      <c r="H12" s="36"/>
    </row>
    <row r="13" spans="1:8" s="15" customFormat="1" ht="18.75" customHeight="1">
      <c r="A13" s="27" t="s">
        <v>317</v>
      </c>
      <c r="B13" s="28"/>
      <c r="C13" s="29"/>
      <c r="D13" s="30" t="s">
        <v>321</v>
      </c>
      <c r="E13" s="31"/>
      <c r="F13" s="32"/>
      <c r="G13" s="33"/>
      <c r="H13" s="227">
        <f>'Rasvjeta Vinoteka Suvenirnica'!H65</f>
        <v>0</v>
      </c>
    </row>
    <row r="14" spans="1:8" s="4" customFormat="1" ht="18.75" customHeight="1" thickBot="1">
      <c r="A14" s="25"/>
      <c r="B14" s="26"/>
      <c r="D14" s="5"/>
      <c r="E14" s="17"/>
      <c r="F14" s="20"/>
      <c r="G14" s="7"/>
      <c r="H14" s="7"/>
    </row>
    <row r="15" spans="1:8" s="15" customFormat="1" ht="12.75">
      <c r="A15" s="37"/>
      <c r="B15" s="38"/>
      <c r="C15" s="39"/>
      <c r="D15" s="40" t="s">
        <v>370</v>
      </c>
      <c r="E15" s="41"/>
      <c r="F15" s="41"/>
      <c r="G15" s="42"/>
      <c r="H15" s="42">
        <f>SUM(H7:H14)</f>
        <v>0</v>
      </c>
    </row>
    <row r="16" spans="1:8" s="15" customFormat="1" ht="12.75">
      <c r="A16" s="43"/>
      <c r="B16" s="44"/>
      <c r="C16" s="21"/>
      <c r="D16" s="22"/>
      <c r="E16" s="23"/>
      <c r="F16" s="23"/>
      <c r="G16" s="24"/>
      <c r="H16" s="24"/>
    </row>
    <row r="17" spans="1:8" s="15" customFormat="1" ht="13.5" customHeight="1">
      <c r="A17" s="43"/>
      <c r="B17" s="44"/>
      <c r="C17" s="21"/>
      <c r="D17" s="22" t="s">
        <v>41</v>
      </c>
      <c r="E17" s="23"/>
      <c r="F17" s="23"/>
      <c r="G17" s="24"/>
      <c r="H17" s="24">
        <f>H15*0.25</f>
        <v>0</v>
      </c>
    </row>
    <row r="18" spans="1:8" s="4" customFormat="1" ht="13.5" thickBot="1">
      <c r="A18" s="25"/>
      <c r="B18" s="26"/>
      <c r="D18" s="5"/>
      <c r="E18" s="17"/>
      <c r="F18" s="20"/>
      <c r="G18" s="7"/>
      <c r="H18" s="7"/>
    </row>
    <row r="19" spans="1:8" s="15" customFormat="1" ht="12.75">
      <c r="A19" s="37"/>
      <c r="B19" s="38"/>
      <c r="C19" s="39"/>
      <c r="D19" s="40" t="s">
        <v>38</v>
      </c>
      <c r="E19" s="41"/>
      <c r="F19" s="41"/>
      <c r="G19" s="42"/>
      <c r="H19" s="42">
        <f>H15+H17</f>
        <v>0</v>
      </c>
    </row>
    <row r="20" spans="1:8" s="15" customFormat="1" ht="12.75">
      <c r="A20" s="95"/>
      <c r="B20" s="96"/>
      <c r="C20" s="97"/>
      <c r="D20" s="98" t="s">
        <v>324</v>
      </c>
      <c r="E20" s="99"/>
      <c r="F20" s="99"/>
      <c r="G20" s="100"/>
      <c r="H20" s="100" t="s">
        <v>325</v>
      </c>
    </row>
    <row r="21" spans="1:8" s="15" customFormat="1" ht="12.75">
      <c r="A21" s="95"/>
      <c r="B21" s="96"/>
      <c r="C21" s="97"/>
      <c r="D21" s="98"/>
      <c r="E21" s="99"/>
      <c r="F21" s="99"/>
      <c r="G21" s="100"/>
      <c r="H21" s="100"/>
    </row>
  </sheetData>
  <sheetProtection password="DE43" sheet="1" selectLockedCells="1"/>
  <printOptions/>
  <pageMargins left="1" right="0.32" top="0.77" bottom="0.64" header="0.26" footer="0.4"/>
  <pageSetup horizontalDpi="600" verticalDpi="600" orientation="portrait" paperSize="9" scale="96" r:id="rId1"/>
  <headerFooter alignWithMargins="0">
    <oddHeader>&amp;COBNOVA DIJELA FRANJEVAČKOG SAMOSTANA
VUKOVAR</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2017-11-29T13:23:54Z</cp:lastPrinted>
  <dcterms:created xsi:type="dcterms:W3CDTF">2017-11-20T14:50:58Z</dcterms:created>
  <dcterms:modified xsi:type="dcterms:W3CDTF">2018-01-16T15:20:25Z</dcterms:modified>
  <cp:category/>
  <cp:version/>
  <cp:contentType/>
  <cp:contentStatus/>
</cp:coreProperties>
</file>