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milicevic\Documents\06. NKO, pododbori i projekt SBS\6.4. Projekt Slavonija\6.4.1. Projekt Slavonija - projekti tjedno\Slavonija 20180112\"/>
    </mc:Choice>
  </mc:AlternateContent>
  <bookViews>
    <workbookView xWindow="0" yWindow="0" windowWidth="28800" windowHeight="12255"/>
  </bookViews>
  <sheets>
    <sheet name="Total 12.01.2018." sheetId="5" r:id="rId1"/>
    <sheet name="Ugovoreni OPKK" sheetId="10" r:id="rId2"/>
    <sheet name="Ugovoreni OPULJP" sheetId="11" r:id="rId3"/>
    <sheet name="Ugovoreni PRR" sheetId="12" r:id="rId4"/>
    <sheet name="Ugovoreni OPPiR" sheetId="13" r:id="rId5"/>
    <sheet name="Ugovoreni OPFEAD" sheetId="14" r:id="rId6"/>
    <sheet name="Ugovoreni ETS" sheetId="9" r:id="rId7"/>
    <sheet name="Ugovoreni p.-Nacionalni" sheetId="7" r:id="rId8"/>
  </sheets>
  <externalReferences>
    <externalReference r:id="rId9"/>
  </externalReferences>
  <definedNames>
    <definedName name="_xlnm._FilterDatabase" localSheetId="6" hidden="1">'Ugovoreni ETS'!$A$3:$N$29</definedName>
    <definedName name="_xlnm._FilterDatabase" localSheetId="7" hidden="1">'Ugovoreni p.-Nacionalni'!$A$1:$F$232</definedName>
  </definedNames>
  <calcPr calcId="152511"/>
</workbook>
</file>

<file path=xl/calcChain.xml><?xml version="1.0" encoding="utf-8"?>
<calcChain xmlns="http://schemas.openxmlformats.org/spreadsheetml/2006/main">
  <c r="K135" i="11" l="1"/>
  <c r="G581" i="10" l="1"/>
  <c r="H581" i="10"/>
  <c r="J135" i="11" l="1"/>
  <c r="G135" i="11"/>
  <c r="F135" i="11"/>
  <c r="I134" i="11"/>
  <c r="H134" i="11"/>
  <c r="I133" i="11"/>
  <c r="H133" i="11"/>
  <c r="I132" i="11"/>
  <c r="H132" i="11"/>
  <c r="I131" i="11"/>
  <c r="H131" i="11"/>
  <c r="I130" i="11"/>
  <c r="H130" i="11"/>
  <c r="I129" i="11"/>
  <c r="H129" i="11"/>
  <c r="I128" i="11"/>
  <c r="H128" i="11"/>
  <c r="I127" i="11"/>
  <c r="H127" i="11"/>
  <c r="I126" i="11"/>
  <c r="H126" i="11"/>
  <c r="I125" i="11"/>
  <c r="H125" i="11"/>
  <c r="I124" i="11"/>
  <c r="H124" i="11"/>
  <c r="K105" i="9" l="1"/>
  <c r="K7" i="14"/>
  <c r="K7" i="13"/>
  <c r="H7" i="5" l="1"/>
  <c r="G7" i="5"/>
  <c r="E7" i="5"/>
  <c r="F7" i="5"/>
  <c r="D7" i="5"/>
  <c r="C7" i="5"/>
  <c r="C6" i="5"/>
  <c r="B7" i="5"/>
  <c r="B6" i="5"/>
  <c r="H4" i="14" l="1"/>
  <c r="H5" i="14"/>
  <c r="H6" i="14"/>
  <c r="I4" i="14"/>
  <c r="I5" i="14"/>
  <c r="I6" i="14"/>
  <c r="J7" i="14" l="1"/>
  <c r="I7" i="14"/>
  <c r="H7" i="14"/>
  <c r="G7" i="14"/>
  <c r="F7" i="14"/>
  <c r="D228" i="7" l="1"/>
  <c r="B231" i="7" s="1"/>
  <c r="B4" i="5" l="1"/>
  <c r="C5" i="5" l="1"/>
  <c r="L581" i="10" l="1"/>
  <c r="K581" i="10"/>
  <c r="J581" i="10"/>
  <c r="I581" i="10"/>
  <c r="B3" i="5"/>
  <c r="I89" i="12" l="1"/>
  <c r="I88" i="12"/>
  <c r="I87" i="12"/>
  <c r="I86" i="12"/>
  <c r="D190" i="7" l="1"/>
  <c r="B229" i="7" s="1"/>
  <c r="D212" i="7"/>
  <c r="B230" i="7" s="1"/>
  <c r="B232" i="7" l="1"/>
  <c r="F6" i="12" l="1"/>
  <c r="I6" i="12"/>
  <c r="F7" i="12"/>
  <c r="I7" i="12"/>
  <c r="F8" i="12"/>
  <c r="I8" i="12"/>
  <c r="F9" i="12"/>
  <c r="I9" i="12"/>
  <c r="F10" i="12"/>
  <c r="I10" i="12"/>
  <c r="F11" i="12"/>
  <c r="I11" i="12"/>
  <c r="F12" i="12"/>
  <c r="I12" i="12"/>
  <c r="F13" i="12"/>
  <c r="I13" i="12"/>
  <c r="F14" i="12"/>
  <c r="I14" i="12"/>
  <c r="F15" i="12"/>
  <c r="I15" i="12"/>
  <c r="F16" i="12"/>
  <c r="I16" i="12"/>
  <c r="F17" i="12"/>
  <c r="I17" i="12"/>
  <c r="F18" i="12"/>
  <c r="I18" i="12"/>
  <c r="F19" i="12"/>
  <c r="I19" i="12"/>
  <c r="F20" i="12"/>
  <c r="I20" i="12"/>
  <c r="F21" i="12"/>
  <c r="I21" i="12"/>
  <c r="F22" i="12"/>
  <c r="I22" i="12"/>
  <c r="F23" i="12"/>
  <c r="I23" i="12"/>
  <c r="F24" i="12"/>
  <c r="I24" i="12"/>
  <c r="F25" i="12"/>
  <c r="I25" i="12"/>
  <c r="F26" i="12"/>
  <c r="I26" i="12"/>
  <c r="F27" i="12"/>
  <c r="I27" i="12"/>
  <c r="F28" i="12"/>
  <c r="I28" i="12"/>
  <c r="F29" i="12"/>
  <c r="I29" i="12"/>
  <c r="F30" i="12"/>
  <c r="I30" i="12"/>
  <c r="F31" i="12"/>
  <c r="I31" i="12"/>
  <c r="F32" i="12"/>
  <c r="I32" i="12"/>
  <c r="F33" i="12"/>
  <c r="I33" i="12"/>
  <c r="F34" i="12"/>
  <c r="I34" i="12"/>
  <c r="F35" i="12"/>
  <c r="I35" i="12"/>
  <c r="F36" i="12"/>
  <c r="I36" i="12"/>
  <c r="F37" i="12"/>
  <c r="I37" i="12"/>
  <c r="F38" i="12"/>
  <c r="I38" i="12"/>
  <c r="F39" i="12"/>
  <c r="I39" i="12"/>
  <c r="F40" i="12"/>
  <c r="I40" i="12"/>
  <c r="F41" i="12"/>
  <c r="I41" i="12"/>
  <c r="F42" i="12"/>
  <c r="I42" i="12"/>
  <c r="F43" i="12"/>
  <c r="I43" i="12"/>
  <c r="F44" i="12"/>
  <c r="I44" i="12"/>
  <c r="F45" i="12"/>
  <c r="I45" i="12"/>
  <c r="F46" i="12"/>
  <c r="I46" i="12"/>
  <c r="F47" i="12"/>
  <c r="I47" i="12"/>
  <c r="F48" i="12"/>
  <c r="I48" i="12"/>
  <c r="F49" i="12"/>
  <c r="I49" i="12"/>
  <c r="F50" i="12"/>
  <c r="I50" i="12"/>
  <c r="F51" i="12"/>
  <c r="I51" i="12"/>
  <c r="F52" i="12"/>
  <c r="I52" i="12"/>
  <c r="I60" i="12"/>
  <c r="I61" i="12"/>
  <c r="I62" i="12"/>
  <c r="I63" i="12"/>
  <c r="I64" i="12"/>
  <c r="F65" i="12"/>
  <c r="I65" i="12"/>
  <c r="F66" i="12"/>
  <c r="I66" i="12"/>
  <c r="F67" i="12"/>
  <c r="I67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G84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8" i="12"/>
  <c r="F149" i="12"/>
  <c r="I149" i="12"/>
  <c r="I151" i="12"/>
  <c r="I152" i="12"/>
  <c r="I153" i="12"/>
  <c r="I154" i="12"/>
  <c r="G155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9" i="12"/>
  <c r="I190" i="12"/>
  <c r="I191" i="12"/>
  <c r="I192" i="12"/>
  <c r="I193" i="12"/>
  <c r="I194" i="12"/>
  <c r="I195" i="12"/>
  <c r="I197" i="12"/>
  <c r="I198" i="12"/>
  <c r="F216" i="12"/>
  <c r="I216" i="12"/>
  <c r="F217" i="12"/>
  <c r="I217" i="12"/>
  <c r="F218" i="12"/>
  <c r="I218" i="12"/>
  <c r="F219" i="12"/>
  <c r="I219" i="12"/>
  <c r="F220" i="12"/>
  <c r="I220" i="12"/>
  <c r="F221" i="12"/>
  <c r="I221" i="12"/>
  <c r="F222" i="12"/>
  <c r="I222" i="12"/>
  <c r="F223" i="12"/>
  <c r="I223" i="12"/>
  <c r="F224" i="12"/>
  <c r="I224" i="12"/>
  <c r="F225" i="12"/>
  <c r="I225" i="12"/>
  <c r="F226" i="12"/>
  <c r="I226" i="12"/>
  <c r="F227" i="12"/>
  <c r="I227" i="12"/>
  <c r="I228" i="12"/>
  <c r="I232" i="12"/>
  <c r="I233" i="12"/>
  <c r="I234" i="12"/>
  <c r="I235" i="12"/>
  <c r="I236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I277" i="12"/>
  <c r="I278" i="12"/>
  <c r="I279" i="12"/>
  <c r="H295" i="12"/>
  <c r="B5" i="5" l="1"/>
  <c r="G295" i="12"/>
  <c r="F295" i="12"/>
  <c r="J295" i="12"/>
  <c r="I295" i="12"/>
  <c r="F5" i="5" l="1"/>
  <c r="E5" i="5"/>
  <c r="H8" i="5"/>
  <c r="G8" i="5"/>
  <c r="F8" i="5"/>
  <c r="D8" i="5"/>
  <c r="C8" i="5"/>
  <c r="F7" i="13"/>
  <c r="G7" i="13"/>
  <c r="D6" i="5"/>
  <c r="E6" i="5"/>
  <c r="F6" i="5"/>
  <c r="G6" i="5"/>
  <c r="H4" i="5" l="1"/>
  <c r="G4" i="5"/>
  <c r="F4" i="5"/>
  <c r="E4" i="5"/>
  <c r="E3" i="5"/>
  <c r="D4" i="5"/>
  <c r="C4" i="5"/>
  <c r="C3" i="5"/>
  <c r="F3" i="5"/>
  <c r="D3" i="5"/>
  <c r="G3" i="5" l="1"/>
  <c r="C9" i="5"/>
  <c r="F9" i="5" l="1"/>
  <c r="H9" i="5"/>
  <c r="J6" i="13"/>
  <c r="I6" i="13"/>
  <c r="H6" i="13"/>
  <c r="J5" i="13"/>
  <c r="I5" i="13"/>
  <c r="H5" i="13"/>
  <c r="J4" i="13"/>
  <c r="I4" i="13"/>
  <c r="H4" i="13"/>
  <c r="D5" i="5"/>
  <c r="I50" i="11"/>
  <c r="H50" i="11"/>
  <c r="I49" i="11"/>
  <c r="H49" i="11"/>
  <c r="I48" i="11"/>
  <c r="H48" i="11"/>
  <c r="I47" i="11"/>
  <c r="H47" i="11"/>
  <c r="I46" i="11"/>
  <c r="H46" i="11"/>
  <c r="I45" i="11"/>
  <c r="I135" i="11" s="1"/>
  <c r="H45" i="11"/>
  <c r="H135" i="11" s="1"/>
  <c r="J7" i="13" l="1"/>
  <c r="G5" i="5"/>
  <c r="G9" i="5" s="1"/>
  <c r="H7" i="13"/>
  <c r="I7" i="13"/>
  <c r="G27" i="9"/>
  <c r="H26" i="9"/>
  <c r="H105" i="9" s="1"/>
  <c r="G26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105" i="9" l="1"/>
  <c r="D9" i="5"/>
  <c r="J26" i="9"/>
  <c r="J105" i="9" s="1"/>
  <c r="I26" i="9"/>
  <c r="E8" i="5" l="1"/>
  <c r="I105" i="9"/>
  <c r="B8" i="5"/>
  <c r="B9" i="5" s="1"/>
  <c r="B12" i="5" s="1"/>
  <c r="E9" i="5" l="1"/>
</calcChain>
</file>

<file path=xl/sharedStrings.xml><?xml version="1.0" encoding="utf-8"?>
<sst xmlns="http://schemas.openxmlformats.org/spreadsheetml/2006/main" count="8585" uniqueCount="2924">
  <si>
    <t>Naziv poziva</t>
  </si>
  <si>
    <t>Vrsta poziva</t>
  </si>
  <si>
    <t>Specifični cilj/mjera</t>
  </si>
  <si>
    <t>Doprinos korisnika</t>
  </si>
  <si>
    <t>Korisnik projekta</t>
  </si>
  <si>
    <t>Bespovratna sredstva
EU dio</t>
  </si>
  <si>
    <t>Bespovratna sredstva
Nacionalno sufinanciranje</t>
  </si>
  <si>
    <t>u kunama</t>
  </si>
  <si>
    <t>Lokacija provedbe
županija</t>
  </si>
  <si>
    <t>Lokacija provedbe
grad ili općina</t>
  </si>
  <si>
    <t>Naziv projekta</t>
  </si>
  <si>
    <t>Ukupan iznos projekta (bespovratna sredstva + doprinos korisnika)</t>
  </si>
  <si>
    <t>Bespovratna sredstva Ukupno</t>
  </si>
  <si>
    <t>Datum ugovaranja</t>
  </si>
  <si>
    <t>Nove forme - Unaprjeđenje tehnološkog procesa</t>
  </si>
  <si>
    <t>3d1</t>
  </si>
  <si>
    <t>Ulaganje u proizvodnu tehnologiju MSP</t>
  </si>
  <si>
    <t>Otvoreni (trajni)</t>
  </si>
  <si>
    <t>Kamen Plehan klesarski obrt, vl. Drago Perković</t>
  </si>
  <si>
    <t>Gornja Vrba</t>
  </si>
  <si>
    <t>Brodsko-posavska</t>
  </si>
  <si>
    <t>Studija razvoja gradskog prometa na području grada Osijeka</t>
  </si>
  <si>
    <t>Proizvodno-inteligentna, energetski održiva tvornica budućnosti</t>
  </si>
  <si>
    <t>Regionalni centar za rezanje granitnih ploča</t>
  </si>
  <si>
    <t>7ii2</t>
  </si>
  <si>
    <t>Poziv za izradu studije razvoja gradskog prometa na području grada Osijeka</t>
  </si>
  <si>
    <t>Ograničeni (privremeni)</t>
  </si>
  <si>
    <t>Grad Osijek</t>
  </si>
  <si>
    <t>Osječko-baranjska</t>
  </si>
  <si>
    <t>Osijek</t>
  </si>
  <si>
    <t>Đakovo</t>
  </si>
  <si>
    <t>ANCONA GRUPA d.o.o.</t>
  </si>
  <si>
    <t>ORT d.o.o.</t>
  </si>
  <si>
    <t>Izgradnja proizvodnih kapaciteta MSP i ulaganje u opremu</t>
  </si>
  <si>
    <t>Priprema i provedba Integriranih razvojnih programa temeljenih na obnovi kulturne baštine</t>
  </si>
  <si>
    <t>6c1</t>
  </si>
  <si>
    <t>Integrirani program obnove kulturne baštine Lipika</t>
  </si>
  <si>
    <t>Obnova i revitalizacija kulturno povijesnih objerkata - kompleks ergela, Lipik</t>
  </si>
  <si>
    <t>Lipik</t>
  </si>
  <si>
    <t>Požeško-slavonska</t>
  </si>
  <si>
    <t>Grad Lipik</t>
  </si>
  <si>
    <t>Poljoprivreda Lipik d.d.</t>
  </si>
  <si>
    <t>Ulaganje u lučnu liniju i laserski projektor radi uklanjanja uskog grla proizvodnje te sniženja troškova po m3 lameliranih nosača</t>
  </si>
  <si>
    <t>Drvene konstrukcije d.o.o.</t>
  </si>
  <si>
    <t>Virovitičko-podravska</t>
  </si>
  <si>
    <t>Voćin</t>
  </si>
  <si>
    <t>Izgradnja studentskog doma u Vukovaru</t>
  </si>
  <si>
    <t>Povećanje kapaciteta i konkurentnosti modernizacijom opreme tvrtke JET-SET d.o.o.</t>
  </si>
  <si>
    <t>Modernizacija, unaprjeđenje i proširenje infrastrukture studentskog smještaja za studente u nepovoljnom položaju</t>
  </si>
  <si>
    <t>10a2</t>
  </si>
  <si>
    <t>Ograničeni (trajni)</t>
  </si>
  <si>
    <t>Veleučilište „Lavoslav Ružička“ u Vukovaru</t>
  </si>
  <si>
    <t>JET-SET d.o.o.</t>
  </si>
  <si>
    <t>Vukovarsko-srijemska</t>
  </si>
  <si>
    <t>Vukovar</t>
  </si>
  <si>
    <t>Vrbanja</t>
  </si>
  <si>
    <t>Osječko-baranjska županija</t>
  </si>
  <si>
    <t>OP Konkurentnost i kohezija</t>
  </si>
  <si>
    <t>9a2</t>
  </si>
  <si>
    <t>Poboljšanje isplativosti i pristupa dnevnim bolnicama i/ili dnevnim kirurgijama</t>
  </si>
  <si>
    <t>Opća bolnica Virovitica</t>
  </si>
  <si>
    <t>Kraći put do zdravlja</t>
  </si>
  <si>
    <t>Virovitica</t>
  </si>
  <si>
    <t>Slavonski Brod</t>
  </si>
  <si>
    <t>"Tehnologija = razvoj"</t>
  </si>
  <si>
    <t>Poboljšanje konkurentnosti i učinkovitosti MSP u područjima s razvojnim posebnostima kroz informacijske i komunikacijske tehnologije (IKT)</t>
  </si>
  <si>
    <t>Otvoreni (privremeni)</t>
  </si>
  <si>
    <t>ARBIANA 2.0</t>
  </si>
  <si>
    <t>Bonavia-info</t>
  </si>
  <si>
    <t>Bor-palstika d.o.o.-primjenom informacijskih i komunikacijskih tehnologija do napretka</t>
  </si>
  <si>
    <t>Centar daljinskog nadzora i upravljanja svjetlosnom prometnom signalizacijom - WEB CENTAR PROMETA</t>
  </si>
  <si>
    <t>Crown Cool's Servotion</t>
  </si>
  <si>
    <t>Čarobna oprema</t>
  </si>
  <si>
    <t>DIGITALNI KROJ- digitalizacija krojeva uvođenjem IKT u proizvodnju zaštitne odjeće</t>
  </si>
  <si>
    <t>Dogradnja i opremanje dnevnih bolnica Opće bolnice Virovitica</t>
  </si>
  <si>
    <t>Edukativni i informativni turistički centar mladih Stara Pekara s trgom Vatroslava Lisinskog, Tvrđa</t>
  </si>
  <si>
    <t>Ergo klamerice d.o.o.</t>
  </si>
  <si>
    <t>ERP SUSTAV U PROIZVODNJI DJEČJIH IGRALIŠTA</t>
  </si>
  <si>
    <t>Flexibilna Presoflex gradnja</t>
  </si>
  <si>
    <t>Geometricus d.o.o.</t>
  </si>
  <si>
    <t>IKT - Optimiziranje i integriranje poslovnih procesa u tvrtki Smiljanić d.o.o.</t>
  </si>
  <si>
    <t>IKT MACS</t>
  </si>
  <si>
    <t>IKT tehnologija za zadovoljnog gosta</t>
  </si>
  <si>
    <t>Implementacija sofisticiranih IKT rješenja kao odgovor na zahtjeve otvorenog tržišta</t>
  </si>
  <si>
    <t>Informacijskom i komunikacijskom tehnologijom do razvoja obrta Agrozoli</t>
  </si>
  <si>
    <t>Informatizacija poslovanja uvođenjem suvremenih programiskih rješenja</t>
  </si>
  <si>
    <t>Inspecto d.o.o.</t>
  </si>
  <si>
    <t>Inženjersko Projektni Biro d.o.o.</t>
  </si>
  <si>
    <t>Jačanje poslovnih procesa u poduzeću Slavonija-Bošković d.o.o. uvođenjem informacijske i komunikacijske tehnologije</t>
  </si>
  <si>
    <t>Kapital - info</t>
  </si>
  <si>
    <t>Konkurentnost kroz informatizaciju</t>
  </si>
  <si>
    <t>Kožul d.o.o.</t>
  </si>
  <si>
    <t>MAGMA ICT</t>
  </si>
  <si>
    <t>Modernizacija i optimizacija poslovnih proesa poduzeća Sokol d.o.o. uvođenjem naprednih IKT rješenja</t>
  </si>
  <si>
    <t>Modernizacija poslovanja obrta S Link i organizacija poslovanja kroz uvođenje IKT tehnologije</t>
  </si>
  <si>
    <t>Modernizacija poslovanja poduzeća Filir d.o.o. ulaganjem u napredna informacijska rješenja za terenske komercijaliste</t>
  </si>
  <si>
    <t>Nabava i instalacija kompijutorske opreme i softvera</t>
  </si>
  <si>
    <t>Optimizacija poslovnih procesa uvođenjem IKT rješenja - Hladni Val</t>
  </si>
  <si>
    <t>Optimizacijom poslovnih procesa do unapređenja kvalitete poslovanja</t>
  </si>
  <si>
    <t>Optimiziranje poslovnih procesa i digitalizacija poslovanja uvođenjem suvremenih IKT rješenja</t>
  </si>
  <si>
    <t>POBOLJŠANJE ISPLATIVOSTI I PRISTUPA DNEVNIM BOLNICAMA I DNEVNOJ KIRURGIJI U OPĆOJ ŽUPANIJSKOJ BOLNICI</t>
  </si>
  <si>
    <t>Poboljšanje konkurentnosti i učinkovitosti obrta MARKO kroz nabavu i implementaciju informacijskih i komunikacijskih tehnologija</t>
  </si>
  <si>
    <t>Poboljšanje konkurentnosti i učinkovitosti tvrtke Spiroflex d.o.o. uvođenjem IKT rješenja - Document Management System (DMS), nadogradnja ERP i CAD, infrastruktura za komunikaciju na daljinu</t>
  </si>
  <si>
    <t>Podizanje konkurentnosti poduzeća ulaganjem u računalnu opremu i programe, projektiranje,nadzor i inženjering</t>
  </si>
  <si>
    <t>Povećanje konkurentnosti društva nabavkom integriranih programskih rješenja i računalne opreme</t>
  </si>
  <si>
    <t>Proces d.o.o.</t>
  </si>
  <si>
    <t>Protect IT – Efikasan Rast Poslovanja uz korištenje naprednih IT rješenja u prehrambenoj industriji</t>
  </si>
  <si>
    <t>Računalno moderna Veterinarska stanica Vinkovci</t>
  </si>
  <si>
    <t>Razvijanje komunikacijskih i informacijskih tehnologija i modernizacija poslovanja</t>
  </si>
  <si>
    <t>Razvoj i implementacija IKT rješenja za STL obrasce i poslovne procese za rad s kemikalijama</t>
  </si>
  <si>
    <t>Ris d.o.o.</t>
  </si>
  <si>
    <t>Ruris d.o.o.</t>
  </si>
  <si>
    <t>Sitolor d.o.o.</t>
  </si>
  <si>
    <t>Šprajc THD d.o.o.</t>
  </si>
  <si>
    <t>Tobler d.o.o.</t>
  </si>
  <si>
    <t>U korak s tehnologijom</t>
  </si>
  <si>
    <t>Ulaganje u nabavu opreme s ciljem jačanja poslovne konkurentnosti poduzeća Grafika d.o.o.Osijek</t>
  </si>
  <si>
    <t>Kompetentnost i razvoj MSP</t>
  </si>
  <si>
    <t>Ulaganjem u informacijsku i komunikacijsku tehnologiju do razvoja poduzeća Etno Selo d.o.o.</t>
  </si>
  <si>
    <t>Unapređenje procesa razvoja, proizvodnje i prodaje primjenom IKT u poduzeću Patričar d.o.o.</t>
  </si>
  <si>
    <t>Unaprjeđenje poslovanja društva Slavonski hrast d.o.o. kroz uvođenje suvremenih IKT rješenja</t>
  </si>
  <si>
    <t>Unaprjeđenje poslovnih procesa kroz nabavu centralnog upravljačkog softvera za optike</t>
  </si>
  <si>
    <t>Unaprjeđenje poslovnih procesa kroz nabavu poslovnog informacijskog sustava</t>
  </si>
  <si>
    <t>Unaprjeđenje poslovnih procesa s ciljem optimizacije poslovanja poduzeća Torzo d.o.o.</t>
  </si>
  <si>
    <t>Unaprjeđenje poslovnih procesa u D.E.M. d.o.o.</t>
  </si>
  <si>
    <t>Unaprjeđenje procesa projektiranja građevinskih konstrukcija tvrtke Domino dizajn d.o.o. - uvođenjem 3D CAD/CAM sustava</t>
  </si>
  <si>
    <t>Uvođenje IKT sustava za objedinjavanje poslovnih procesa u tvrtki ZKI-Sjeme d.o.o.</t>
  </si>
  <si>
    <t>Uvođenje informacijske i komunikacijske tehnologije za poboljšanje poslovnih procesa u Watmont d.o.o.</t>
  </si>
  <si>
    <t>Uvođenje softverskog unapređenja proizvodnog procesa e-tekućine</t>
  </si>
  <si>
    <t>Vedrana d.o.o. informatizacijom do unapređenja konkurentnosti</t>
  </si>
  <si>
    <t>ZA NIJANSU BOLJI: ICT</t>
  </si>
  <si>
    <t>Zlatna školjka - info</t>
  </si>
  <si>
    <t>Geometar Osijek d.o.o.</t>
  </si>
  <si>
    <t>Arbiana d.o.o., za ugostiteljstvo, proizvodnju, usluge i turistička agencija</t>
  </si>
  <si>
    <t>Pleternica</t>
  </si>
  <si>
    <t>Bonavia d.o.o.</t>
  </si>
  <si>
    <t>Bor-plastika d.o.o.</t>
  </si>
  <si>
    <t>Kneževi Vinogradi</t>
  </si>
  <si>
    <t>Elektromodul-promet d.o.o. za proizvodnju, usluge i trgovinu</t>
  </si>
  <si>
    <t>Crown cool d.o.o.</t>
  </si>
  <si>
    <t>Beli Manastir</t>
  </si>
  <si>
    <t>Čarobni tim d.o.o.</t>
  </si>
  <si>
    <t>Mistral d.o.o.</t>
  </si>
  <si>
    <t>Andrijaševci</t>
  </si>
  <si>
    <t>Pakrac</t>
  </si>
  <si>
    <t>Presoflex gradnja d.o.o.</t>
  </si>
  <si>
    <t>Požega</t>
  </si>
  <si>
    <t>Kutjevo</t>
  </si>
  <si>
    <t>Smiljanić d.o.o.</t>
  </si>
  <si>
    <t>Vinkoprom d.o.o.</t>
  </si>
  <si>
    <t>Vinkovci</t>
  </si>
  <si>
    <t>Ured ovlaštenog inženjera geodezije DENIS KRIŽANAC, dipl. ing. geod.</t>
  </si>
  <si>
    <t>AGROZOLI poljoprivredna proizvodnja, usluge i vinogradarstvo, vl. Zoltan Pinkert</t>
  </si>
  <si>
    <t>Obrt Valis flora</t>
  </si>
  <si>
    <t>Slavonija-Bošković d.o.o., za trgovinu i usluge</t>
  </si>
  <si>
    <t>Cerna</t>
  </si>
  <si>
    <t>KAPITAL GRUPA d.o.o. za trgovinu, građenje i inženjering</t>
  </si>
  <si>
    <t>Opća bolnica "Dr. Josip Benčević" Slavonski Brod</t>
  </si>
  <si>
    <t>Magma d.o.o.</t>
  </si>
  <si>
    <t>Sokol d.o.o.</t>
  </si>
  <si>
    <t>S link, obrt za računalne djelatnosti, vl. Vedran Stapić</t>
  </si>
  <si>
    <t>Filir d.o.o.</t>
  </si>
  <si>
    <t>Paterna d.o.o.</t>
  </si>
  <si>
    <t>HLADNI VAL</t>
  </si>
  <si>
    <t>Nova Gradiška</t>
  </si>
  <si>
    <t>Rama d.o.o.</t>
  </si>
  <si>
    <t>Vođinci</t>
  </si>
  <si>
    <t>Stribor oprema d.o.o.</t>
  </si>
  <si>
    <t>Bilje</t>
  </si>
  <si>
    <t>Opća županijska bolnica Vukovar i bolnica hrvatskih veterana</t>
  </si>
  <si>
    <t>Marko, obrt za ugostiteljstvo i turizam, vl. Vladimir Škrobo</t>
  </si>
  <si>
    <t>SPIROFLEX d.o.o.</t>
  </si>
  <si>
    <t>ZAJEDNIČKI PROJEKTANTSKI URED</t>
  </si>
  <si>
    <t>Amarilis d.o.o.</t>
  </si>
  <si>
    <t>Gunja</t>
  </si>
  <si>
    <t>Protect Pharma d.o.o.</t>
  </si>
  <si>
    <t>Donji Miholjac</t>
  </si>
  <si>
    <t>VETERINARSKA STANICA d.o.o. Vinkovci</t>
  </si>
  <si>
    <t>Tele sat d.o.o.</t>
  </si>
  <si>
    <t>West Trading Oil Company d.o.o.</t>
  </si>
  <si>
    <t>Sibinj</t>
  </si>
  <si>
    <t>Slavonsko-brodska televizija d.o.o.</t>
  </si>
  <si>
    <t>Grafika d.o.o., Osijek</t>
  </si>
  <si>
    <t>Etno selo d.o.o.</t>
  </si>
  <si>
    <t>Patričar d.o.o.</t>
  </si>
  <si>
    <t>Županja</t>
  </si>
  <si>
    <t>Slavonski hrast d.o.o.</t>
  </si>
  <si>
    <t>Slatina</t>
  </si>
  <si>
    <t>Nova Optika d.o.o</t>
  </si>
  <si>
    <t>Agronom d.o.o.</t>
  </si>
  <si>
    <t>Torzo d.o.o.</t>
  </si>
  <si>
    <t>Lovas</t>
  </si>
  <si>
    <t>D.E.M.</t>
  </si>
  <si>
    <t>Domino dizajn d.o.o. za projektiranje, građenje i nadzor</t>
  </si>
  <si>
    <t>ZKI-Sjeme d.o.o.</t>
  </si>
  <si>
    <t>WATMONT d.o.o.</t>
  </si>
  <si>
    <t>Vedrana d.o.o.</t>
  </si>
  <si>
    <t>Brestovac</t>
  </si>
  <si>
    <t>CHROMOS-SVJETLOST, tvornica boja i lakova d.o.o.</t>
  </si>
  <si>
    <t>Oriovac</t>
  </si>
  <si>
    <t>Zlatna školjka d.o.o.</t>
  </si>
  <si>
    <t>e multinorm - redizajn poslovnih procesa putem ERP-a</t>
  </si>
  <si>
    <t>E-Libar</t>
  </si>
  <si>
    <t>Modernizacija poslovanja uvođenjem novih IKT rješenja</t>
  </si>
  <si>
    <t>Poboljšanje konkurentnosti i modernizacije poslovanja tiskare i knjigovežnice SLOG kroz uvođenje IKT procesa</t>
  </si>
  <si>
    <t>Razvoj i komercijalizacija inovativnih proizvoda za brdski biciklizam</t>
  </si>
  <si>
    <t>3d2</t>
  </si>
  <si>
    <t>Inovacije novoosnovanih MSP</t>
  </si>
  <si>
    <t>Multinorm d.o.o.</t>
  </si>
  <si>
    <t>Pučko otvorenu učilište Libar</t>
  </si>
  <si>
    <t>ELEKTRO TERMIČKI SUSTAVI d.o.o.</t>
  </si>
  <si>
    <t>ESCAPE, obrt za ugostiteljstvo, vl. Goran Đipalo</t>
  </si>
  <si>
    <t>Tiskara i knjigovežnica SLOG</t>
  </si>
  <si>
    <t>Belišće</t>
  </si>
  <si>
    <t>Shovel d.o.o.</t>
  </si>
  <si>
    <t>E-fficient – Poboljšanje učinkovitosti organizacije rada tvrtke korištenjem najsuvremenije IKT</t>
  </si>
  <si>
    <t>ELTERM - unapređenje konkurentnosti optimizacijom poslovnih procesa</t>
  </si>
  <si>
    <t>Inoviranje i integriranje procesa u informacijskom sustavu OTOS</t>
  </si>
  <si>
    <t>Jačanje konkurentnosti društva nabavkom softverskog paketa za projektiranje te pripadajuće računalne opreme</t>
  </si>
  <si>
    <t>Konkurentnost za Zebru</t>
  </si>
  <si>
    <t>Unaprjeđenje i informatizacija poslovanja uvođenjem suvremenih IKT rješenja</t>
  </si>
  <si>
    <t>Nova konfekcija d.o.o., za proizvodnju tekstila</t>
  </si>
  <si>
    <t>Otos d.o.o.</t>
  </si>
  <si>
    <t>DOM NA KVADRAT d.o.o. za projektiranje i nadzor</t>
  </si>
  <si>
    <t>Tiskarski obrt, nakladništvo i trgovina "Zebra" Vinkovci, vl. Silvija Benčević</t>
  </si>
  <si>
    <t>DIMIDIUM PROJEKT d.o.o., za projektiranje i nadzor</t>
  </si>
  <si>
    <t>Nijemci</t>
  </si>
  <si>
    <t>Virovitičko-podravska županija</t>
  </si>
  <si>
    <t>Poboljšanje pristupa primarnoj zdravstvenoj zaštiti s naglaskom na udaljena i deprivirana područja kroz ulaganja u potrebe pružatelja usluga zdravstvene zaštite na primarnoj razini</t>
  </si>
  <si>
    <t>9a1</t>
  </si>
  <si>
    <t>Brodsko-posavska županija</t>
  </si>
  <si>
    <t>Požeško-slavonska županija</t>
  </si>
  <si>
    <t>Vukovarsko-srijemska županija</t>
  </si>
  <si>
    <t>Grad Vinkovci</t>
  </si>
  <si>
    <t>Općina Čaglin</t>
  </si>
  <si>
    <t>Grad Slavonski Brod</t>
  </si>
  <si>
    <t>Obrt GI-TA</t>
  </si>
  <si>
    <t>Obrt GI-TA VL. FERENC GINDER</t>
  </si>
  <si>
    <t>Program ruralnog razvoja</t>
  </si>
  <si>
    <t>OSJEČKO-BARANJSKA ŽUPANIJA</t>
  </si>
  <si>
    <t>MJERA 4</t>
  </si>
  <si>
    <t>1/4.1.1</t>
  </si>
  <si>
    <t>alojs jug</t>
  </si>
  <si>
    <t>VEGO PLANTIS D.O.O.</t>
  </si>
  <si>
    <t>PERICA GAZIĆ</t>
  </si>
  <si>
    <t>PIPUNIĆ MATO</t>
  </si>
  <si>
    <t>ŠKOBIĆ, poljoprivredni obrt</t>
  </si>
  <si>
    <t>NADA TEŠANOVIĆ</t>
  </si>
  <si>
    <t>MOMČILO PANIĆ</t>
  </si>
  <si>
    <t>BRKIĆ POLJOPRIVREDNI OBRT</t>
  </si>
  <si>
    <t>BUDIMCI D.O.O.</t>
  </si>
  <si>
    <t>PERPETUATRADE d.o.o.</t>
  </si>
  <si>
    <t>TONKOVAC poljoprivredni obrt</t>
  </si>
  <si>
    <t>MIRKO PRITIŠANAC</t>
  </si>
  <si>
    <t>JOSIP HIKL</t>
  </si>
  <si>
    <t>MATEJA ŠIMIČIĆ</t>
  </si>
  <si>
    <t>SPOMENKA KOŠKI</t>
  </si>
  <si>
    <t>ĐURIĆ BOJAN</t>
  </si>
  <si>
    <t>MIĆO GRADIŠTANAC</t>
  </si>
  <si>
    <t>POLJOPRIVREDNA ZADRUGA MILK-AGRO</t>
  </si>
  <si>
    <t>IVAN VRBANIĆ</t>
  </si>
  <si>
    <t>NIKOLA BLAGOJEVIĆ</t>
  </si>
  <si>
    <t>PZ FRAGUM</t>
  </si>
  <si>
    <t>RUŽICA KOMAR</t>
  </si>
  <si>
    <t>SLAĐAN NOVOSEL</t>
  </si>
  <si>
    <t>ZORAN BORIĆ</t>
  </si>
  <si>
    <t>DOMAGOJ NAD</t>
  </si>
  <si>
    <t>SILVIJA PAULIĆ</t>
  </si>
  <si>
    <t>DANIJEL DOLENC</t>
  </si>
  <si>
    <t>ŽELJKO KASAPOVIĆ</t>
  </si>
  <si>
    <t>KSENIJA KRALJIK</t>
  </si>
  <si>
    <t>NIKOLA GRGIĆ</t>
  </si>
  <si>
    <t>ŽITO D.O.O.</t>
  </si>
  <si>
    <t>LJILJANA PEK</t>
  </si>
  <si>
    <t>DRAGAN KLAJIĆ</t>
  </si>
  <si>
    <t>DANIJEL GALINOVIĆ</t>
  </si>
  <si>
    <t>FARMA TOMAŠANCI D.O.O.</t>
  </si>
  <si>
    <t>RASADNIK MILIĆ OBRT ZA PROIZVODNJU SADNOG MATER.</t>
  </si>
  <si>
    <t>ANTE ERCEG</t>
  </si>
  <si>
    <t>VOJISLAV KNEŽEVIĆ</t>
  </si>
  <si>
    <t>ĐURO KADIĆ</t>
  </si>
  <si>
    <t>MARIO GALIĆ</t>
  </si>
  <si>
    <t>ŠTEFICA ŠTEFIĆ</t>
  </si>
  <si>
    <t>MJERA 5</t>
  </si>
  <si>
    <t>2/5.2.2</t>
  </si>
  <si>
    <t>MJERA 6</t>
  </si>
  <si>
    <t>1/6.1.1</t>
  </si>
  <si>
    <t>DUJE TUNJIĆ</t>
  </si>
  <si>
    <t>KRUNOSLAV TOTH</t>
  </si>
  <si>
    <t>MARINA SAK-MAREK</t>
  </si>
  <si>
    <t>1/6.3.1</t>
  </si>
  <si>
    <t>ANA KOPRIVČIĆ</t>
  </si>
  <si>
    <t>MARINELA DJURINSKI</t>
  </si>
  <si>
    <t>ŽELJKO DIJANIĆ</t>
  </si>
  <si>
    <t>MARIJAN LAZAR</t>
  </si>
  <si>
    <t>IVAN ROMAC</t>
  </si>
  <si>
    <t>MIHAELA KOVAČIĆ</t>
  </si>
  <si>
    <t>Ivan Blaženović</t>
  </si>
  <si>
    <t>FILIP JAKOB ČOLAKOVIĆ</t>
  </si>
  <si>
    <t>STJEPAN KOPLJAR</t>
  </si>
  <si>
    <t>MIHAEL BABIĆ</t>
  </si>
  <si>
    <t>VUKOVARSKO-SRIJEMSKA ŽUPANIJA</t>
  </si>
  <si>
    <t>ZVONKO HRUBENJA</t>
  </si>
  <si>
    <t>MARIJAN GVOZDIĆ</t>
  </si>
  <si>
    <t>ZVONKO BARIŠIĆ</t>
  </si>
  <si>
    <t>TOMISLAV PŠENKO</t>
  </si>
  <si>
    <t>LIDIJA LJUBIČIĆ</t>
  </si>
  <si>
    <t>ANDRIJA ŠIMIĆ</t>
  </si>
  <si>
    <t>JAKOV MIŠKOVIĆ</t>
  </si>
  <si>
    <t>obrt za izradu i prodaju ogrevnog drveta "pavkić"</t>
  </si>
  <si>
    <t>PIK VINKOVCI D.D.</t>
  </si>
  <si>
    <t>GORAN PETROVIĆ</t>
  </si>
  <si>
    <t>JOVAN BOŽIĆ</t>
  </si>
  <si>
    <t>MARIJA MARIJANOVIĆ</t>
  </si>
  <si>
    <t>VUPIK D.D. - VUKOVAR</t>
  </si>
  <si>
    <t>STRGAR ŽELJKA</t>
  </si>
  <si>
    <t>DARIO ŠIMIĆ</t>
  </si>
  <si>
    <t>NIKOLA CRLJIĆ</t>
  </si>
  <si>
    <t>POLJOPRIVREDNO GOSPODARSTVO VRBANJA</t>
  </si>
  <si>
    <t>BRANKO KOSIĆ</t>
  </si>
  <si>
    <t>PODRUMI KREŠIĆ D.O.O.</t>
  </si>
  <si>
    <t>JOSIP ŽUPAN</t>
  </si>
  <si>
    <t>MARIJA ŠIMUNOVIĆ</t>
  </si>
  <si>
    <t>PETAR ANTUNOVIĆ</t>
  </si>
  <si>
    <t>SEGES D.O.O.</t>
  </si>
  <si>
    <t>JOSIP MITROVIĆ</t>
  </si>
  <si>
    <t>POLJOP.ŠUMARSKA TVRTKA "BRČIĆ" VRBANJA, VL.A.BRČIĆ</t>
  </si>
  <si>
    <t>SRIJEMSKA KAPLJICA D.O.O.</t>
  </si>
  <si>
    <t>MIROSLAV LOVRIĆ</t>
  </si>
  <si>
    <t>MIRKO OČEVČIĆ</t>
  </si>
  <si>
    <t>IVAN MIKULIĆ</t>
  </si>
  <si>
    <t>brankica đorđević</t>
  </si>
  <si>
    <t>IVICA PETROVIĆ</t>
  </si>
  <si>
    <t>ENERGO-BERAK J.D.O.O.</t>
  </si>
  <si>
    <t>JOSIP SALAIĆ</t>
  </si>
  <si>
    <t>LUKA SEBIĆ</t>
  </si>
  <si>
    <t>FRANJO LJUBO BOŠKOVIĆ</t>
  </si>
  <si>
    <t>AGRO CUKI J.D.O.O.</t>
  </si>
  <si>
    <t>MATO KNEŽEVIĆ</t>
  </si>
  <si>
    <t>BRODSKO-POSAVSKA
ŽUPANIJA</t>
  </si>
  <si>
    <t>OBITELJSKO POLJOPRIVREDNO GOSPODARSTVO BABIĆ</t>
  </si>
  <si>
    <t>SVINJOGOJSTVO KOLESARIĆ, OBRT ZA POLJOPRIVREDNU PR</t>
  </si>
  <si>
    <t>JOSIP GLIBO</t>
  </si>
  <si>
    <t>NIKOLA SELETKOVIĆ</t>
  </si>
  <si>
    <t>LUKA ŠMIT</t>
  </si>
  <si>
    <t>DINKO BILEŠIĆ</t>
  </si>
  <si>
    <t>MIRKO VUKSANOVIĆ</t>
  </si>
  <si>
    <t>ADAM BLAŽEVAC</t>
  </si>
  <si>
    <t>OBITELJSKO GOSPODARSTVO KOCIĆ</t>
  </si>
  <si>
    <t>MARIJANA VIDIĆ POLETO</t>
  </si>
  <si>
    <t>DAVID ZEČIĆ</t>
  </si>
  <si>
    <t>JOSIP VIDAKOVIĆ</t>
  </si>
  <si>
    <t>IVICA BRKANAC</t>
  </si>
  <si>
    <t>POŽEŠKO-SLAVONSKA ŽUPANIJA</t>
  </si>
  <si>
    <t>GALIĆ D.O.O.</t>
  </si>
  <si>
    <t>MAJER d.o.o.</t>
  </si>
  <si>
    <t>LJILJANA TADIJAL</t>
  </si>
  <si>
    <t>OBRT ZA POLJOPRIVREDNU DJELATNOST "MAKS"</t>
  </si>
  <si>
    <t>VALERIJA BAJIĆ</t>
  </si>
  <si>
    <t>KRUNOSLAV PAVIĆ</t>
  </si>
  <si>
    <t>AGRONOM D.O.O.</t>
  </si>
  <si>
    <t>AGRO CIJEPOVI D.O.O.</t>
  </si>
  <si>
    <t>POLJOPRIVREDA LIPIK D.D.</t>
  </si>
  <si>
    <t>MIRJANA VIBOH</t>
  </si>
  <si>
    <t>ZVONIMIR RAJNOVIĆ</t>
  </si>
  <si>
    <t>SLAĐANA REZO</t>
  </si>
  <si>
    <t>ANDRIJA STARČEVIĆ</t>
  </si>
  <si>
    <t>Vlado Grgić</t>
  </si>
  <si>
    <t>NINO JAKOBOVIĆ</t>
  </si>
  <si>
    <t>Anita Pečur</t>
  </si>
  <si>
    <t>Martin Grgić</t>
  </si>
  <si>
    <t>Josip Vodička</t>
  </si>
  <si>
    <t>VIROVITIČKO-PODRAVSKA ŽUPANIJA</t>
  </si>
  <si>
    <t>PZ ERGELA - VIŠNJICA</t>
  </si>
  <si>
    <t>ANA-MARIJA ČAJKULIĆ</t>
  </si>
  <si>
    <t>POLJOPRIVREDNA ZADRUGA AGROVITA SLATINA</t>
  </si>
  <si>
    <t>BRANA D.O.O.</t>
  </si>
  <si>
    <t>NIKOLA VUKOVSKI</t>
  </si>
  <si>
    <t>MIJO BARIŠIĆ</t>
  </si>
  <si>
    <t>POLJOPRIVREDNI OBRT  DARKO</t>
  </si>
  <si>
    <t>MARIO KORDI</t>
  </si>
  <si>
    <t>KRISTIJAN MARAS</t>
  </si>
  <si>
    <t>JOSIP BILJAKA</t>
  </si>
  <si>
    <t>JOSIP TONC</t>
  </si>
  <si>
    <t>ZVONAR DRAGAN</t>
  </si>
  <si>
    <t>DALIBOR MIJOK</t>
  </si>
  <si>
    <t>IVICA VAJDA</t>
  </si>
  <si>
    <t>MARIO ŠPOLJAR</t>
  </si>
  <si>
    <t>IVICA PONEDILJAK</t>
  </si>
  <si>
    <t>NADA ŠAPONJA</t>
  </si>
  <si>
    <t>GORAN KOZLINGER</t>
  </si>
  <si>
    <t>BRANKO KARAMARKOVIĆ</t>
  </si>
  <si>
    <t>PP ORAHOVICA D.O.O.</t>
  </si>
  <si>
    <t>"MAĐAREVIĆ" ČAĐAVICA</t>
  </si>
  <si>
    <t>DRAŽEN DESPOTOVSKI</t>
  </si>
  <si>
    <t>NIKICA STANKOVIĆ</t>
  </si>
  <si>
    <t>MIROSLAV KLEMENT</t>
  </si>
  <si>
    <t>SLAVKO VILJEVAC</t>
  </si>
  <si>
    <t>DARIJO SAJKO</t>
  </si>
  <si>
    <t>JURICA NIKŠIĆ</t>
  </si>
  <si>
    <t>GORAN ŠARKO</t>
  </si>
  <si>
    <t>Ukupno ugovoreno bespovratnih sredstava</t>
  </si>
  <si>
    <t>MARINKO RADOČAJ</t>
  </si>
  <si>
    <t>Požeško - slavonska županija</t>
  </si>
  <si>
    <t>MARIJA SESVEČAN</t>
  </si>
  <si>
    <t>Poboljšanje uvjeta za pružanje primarne zdravstvene zaštite u Virovitičko – podravskoj županiji</t>
  </si>
  <si>
    <t>Povećanje kapaciteta proizvodnje novom tehnologijom i novim tehnološkim procesom</t>
  </si>
  <si>
    <t>Radlovac d.d.</t>
  </si>
  <si>
    <t>Orahovica</t>
  </si>
  <si>
    <t>Povećanje konkurentnosti, efektivnosti i efikasnosti poduzeća Bendix d.o.o.kroz ulaganje umodernu IKTtehnologiju na području sa razvojnim posebnostima</t>
  </si>
  <si>
    <t>Bendix d.o.o.</t>
  </si>
  <si>
    <t>Grad Našice</t>
  </si>
  <si>
    <t>Našice</t>
  </si>
  <si>
    <t>Priprema projektne dokumentacije za rekonstrukciju Muzeja likovnih umjetnosti u Osijeku u svrhu razvoja integriranog razvojnog programa</t>
  </si>
  <si>
    <t>Muzej likovnih umjetnosti Osijek</t>
  </si>
  <si>
    <t>Priprema projektne dokumentacije za rekonstrukcju zgrade HNK u Osijeku</t>
  </si>
  <si>
    <t>Hrvatsko narodno kazalište u Osijeku</t>
  </si>
  <si>
    <t>Proširenje kapaciteta PJ UNIUS d.o.o. ulaganjem u proizvodnu tehnologiju za izgradnju i/ili rekonstrukciju ekološke i energetski učinkovite rasvjete</t>
  </si>
  <si>
    <t>UNIUS d.o.o.</t>
  </si>
  <si>
    <t>ROI search</t>
  </si>
  <si>
    <t>KLIKTRONIK d.o.o.</t>
  </si>
  <si>
    <t>Implementacija programskih rješenja za profesionalno modeliranje proizvoda i upravljanje podacima</t>
  </si>
  <si>
    <t>Thermia d.o.o za proizvodnju, trgovinu i usluge</t>
  </si>
  <si>
    <t>Viljevo</t>
  </si>
  <si>
    <t>Izrada prometnog Master plana funkcionalne regije Istočna Hrvatska</t>
  </si>
  <si>
    <t>Poziv za sufinanciranje izrade regionalnih prometnih masterplanova funkcionalnih regija Srednja Dalmacija, Sjeverna Dalmacija, Sjeverni Jadran i Istočna Hrvatska</t>
  </si>
  <si>
    <t>Program održivog razvoja lokalne zajednice</t>
  </si>
  <si>
    <t xml:space="preserve">Modernizacija i rekonstrukcija nrazvrstane ceste u Banovcima </t>
  </si>
  <si>
    <t>PORLZ 2016</t>
  </si>
  <si>
    <t>5.12.2016.</t>
  </si>
  <si>
    <t>Općina Bebrina</t>
  </si>
  <si>
    <t>Izgradnja lokalne nerazvrstane ceste u naselju Dragalić</t>
  </si>
  <si>
    <t>Općina Dragalić</t>
  </si>
  <si>
    <t>Adaptacija društvenog doma u Cerničkoj Šagovini</t>
  </si>
  <si>
    <t>Općina Cernik</t>
  </si>
  <si>
    <t>Povećanje energetske učinkovitosti općinske zgrade kroz postavljanje hidroizolacije</t>
  </si>
  <si>
    <t>19.12.2016.</t>
  </si>
  <si>
    <t>Općina Vuka</t>
  </si>
  <si>
    <t>Izgradnja nogostupa u naseljima Filipovac i Poljana</t>
  </si>
  <si>
    <t>Obnovom zgrade bivšeg vrtića stvorimo "Centar udruga" u Plleternici- faza 2</t>
  </si>
  <si>
    <t>Grad Pleternica</t>
  </si>
  <si>
    <t>Adaptacija krovišta na Osnovnoj školi "Suhopolje"</t>
  </si>
  <si>
    <t>Rekonstrukcija krovišta u Osnovnoj školi "Antuna Gustava Matoša"</t>
  </si>
  <si>
    <t>Energetska obnova zgrade Dječjeg vrtića "Zeko" Slatina (I. faza)</t>
  </si>
  <si>
    <t>Grad Slatina</t>
  </si>
  <si>
    <t>Izgradnja prometnice s parkiralištem i nogostupom</t>
  </si>
  <si>
    <t>Općina Štitar</t>
  </si>
  <si>
    <t>Izgradnja parkirališta, pješačkog hodnika i par autobusnih stajališta u naselju Rokovci</t>
  </si>
  <si>
    <t>Općina Andrijaševci</t>
  </si>
  <si>
    <t>Izgradnja javne građevine - poludnevni boravak starije osobe</t>
  </si>
  <si>
    <t>Općina Vrbanja</t>
  </si>
  <si>
    <t>Rekonstrukcija ceste Vrljevac u naselju Tovarnik</t>
  </si>
  <si>
    <t>Općina Tovarnik</t>
  </si>
  <si>
    <t>Obnova dijela Frankopanske ulice (nerazvrstana cesta)</t>
  </si>
  <si>
    <t>PORLZ2017.</t>
  </si>
  <si>
    <t>31.3.2017.</t>
  </si>
  <si>
    <t>Općina Staro Petrovo Selo</t>
  </si>
  <si>
    <t>Izgradnja višenamjenskog igrališta, parkirališta i popratnih sadržaja u naselju Dubovac</t>
  </si>
  <si>
    <t>Općina Gornji Bogićevci</t>
  </si>
  <si>
    <t>Izgradnja pješačke staze u naselju Bartolovci u općini Sibinj - nastavak započete izgradnje</t>
  </si>
  <si>
    <t>Općina Sibinj</t>
  </si>
  <si>
    <t>Izgradnja prometnice i nogostupa u ulici Dražena Majića u općini Bukovlje</t>
  </si>
  <si>
    <t>Općina Bukovlje</t>
  </si>
  <si>
    <t>Rekonstrukcija doma hrvatskih branitelja u Okučanima</t>
  </si>
  <si>
    <t>Općina Okučani</t>
  </si>
  <si>
    <t>Održavanje cestovne kanalske mreže u naselju Magić Mala</t>
  </si>
  <si>
    <t>Općina Nova Kapela</t>
  </si>
  <si>
    <t>Rekonstrukcija nerazvrstane ceste Vinogradska ulica Oriovac</t>
  </si>
  <si>
    <t>Općina Oriovac</t>
  </si>
  <si>
    <t>Izgradnja toplovoda u naselju Stara Gradiška</t>
  </si>
  <si>
    <t>Općina Stara Gradiška</t>
  </si>
  <si>
    <t>Rekonstrukcija nerazvrstanih cesta i izgradnja pješačkih staza u općini Davor</t>
  </si>
  <si>
    <t>Općina Davor</t>
  </si>
  <si>
    <t>Uređenje i sanacija društvenog doma u Starim Perkovcima</t>
  </si>
  <si>
    <t>Općina Vrpolje</t>
  </si>
  <si>
    <t>Rekonstrukcija i dogradnja društvenog doma u Garčinu</t>
  </si>
  <si>
    <t>Općina Garčin</t>
  </si>
  <si>
    <t>Obnova i modernizacija pješačkih staza unutar gradskog parka u centru grada Nova Gradiška</t>
  </si>
  <si>
    <t>Grad Nova Gradiška</t>
  </si>
  <si>
    <t>III. faza izgradnje nove općinske zgrade općine Klakar</t>
  </si>
  <si>
    <t>Općina Klakar</t>
  </si>
  <si>
    <t>Modernizacija kolnika ceste u potočnoj ulici u naselju Cernik</t>
  </si>
  <si>
    <t>Rekonstrukcija zgrade "stare škole" u poslovno-javnu građevinu ( biblioteka sa čitaonicom i igraonicom  s pratećim sadržajem)</t>
  </si>
  <si>
    <t>Općina Brodski Stupnik</t>
  </si>
  <si>
    <t>Obnova objekata za organizaciju predškolskih aktivnosti</t>
  </si>
  <si>
    <t>Općina Rešetari</t>
  </si>
  <si>
    <t>Uređenje Trga kralja Tomislava u Donjim Andrijevcima</t>
  </si>
  <si>
    <t>Općina Donji Andrijevci</t>
  </si>
  <si>
    <t>Izgradnja druge faze spojnog voda i distributivne vodovodne mreže naselja Poljane</t>
  </si>
  <si>
    <t>Sanacija lokalne ceste u ulici Matije Gupca u Slavonskom Šamcu</t>
  </si>
  <si>
    <t>Općina Slavonski Šamac</t>
  </si>
  <si>
    <t>Modernizacija i rekonstrukcija nerazvrstane ceste u Kaniži</t>
  </si>
  <si>
    <t>Rekonstrukcija sustava javne rasvjete na području naselja Tomica u općini Podcrkavlje</t>
  </si>
  <si>
    <t>Općina Podcrkavlje</t>
  </si>
  <si>
    <t>Izgradnja dječjeg igrališta u naselju Dolina</t>
  </si>
  <si>
    <t>Općina Vrbje</t>
  </si>
  <si>
    <t>Unutarnje uređenje zgrade ambulante i unaprjeđenje zdravstvene zaštite u Donjoj Motičini</t>
  </si>
  <si>
    <t>Adaptacija Dječjeg vrtića "Cvrčak" - prenamjena prostora za jasličnu odgojnu skupinu</t>
  </si>
  <si>
    <t>Grad Beli Manastir</t>
  </si>
  <si>
    <t>Izgradnja nove energetski učinkovite i ekološke javne rasvjete naselja Branjina</t>
  </si>
  <si>
    <t>Općina Popovac</t>
  </si>
  <si>
    <t>Izgradnja nove energetski ekološki učinkovite led javne rasvjete ceste Vladislavci- Dopsin</t>
  </si>
  <si>
    <t>Općina Vladislavci</t>
  </si>
  <si>
    <t>Rekonstrukcija nogostupa u selima općine Jagodnjak</t>
  </si>
  <si>
    <t>Općina Jagodnjak</t>
  </si>
  <si>
    <t>Izgradnja javne rasvjete u naselju Budrovci</t>
  </si>
  <si>
    <t>Grad Đakovo</t>
  </si>
  <si>
    <t>Rekonstrukcija postojeće javne zgrade - u zgradu odgojno obrazovne namjene</t>
  </si>
  <si>
    <t>Općina Satnica Đakovačka</t>
  </si>
  <si>
    <t>Sanacija pješačkih staza u naselju Vuka</t>
  </si>
  <si>
    <t>Rekonstrukcija i izgradnja pješačkih staza u općini Gorjani - I. faza</t>
  </si>
  <si>
    <t>Općina Gorjani</t>
  </si>
  <si>
    <t>Izgradnja pristupne ceste za poslovnu zonu "Dračica 1" u Feričancima</t>
  </si>
  <si>
    <t>Općina Feričanci</t>
  </si>
  <si>
    <t>Rekonstrukcija centra mjesta Podravska Moslavina - izgradnja prometnice i parkirališta</t>
  </si>
  <si>
    <t>Općina Podravska Moslavina</t>
  </si>
  <si>
    <t>Obnova javne građevine - doma kulture u Lapovcima</t>
  </si>
  <si>
    <t>Općina Trnava</t>
  </si>
  <si>
    <t>Izgradnja parkirališta ispred groblja u Šljivoševcima</t>
  </si>
  <si>
    <t>Općina Magadenovac</t>
  </si>
  <si>
    <t>Put i parkiralište u Grabovcu</t>
  </si>
  <si>
    <t>Općina Čeminac</t>
  </si>
  <si>
    <t>Sanacija nogostupa na području općine Draž</t>
  </si>
  <si>
    <t>Općina Draž</t>
  </si>
  <si>
    <t>Razvoj javne infrastrukture i povećanje energetske učinkovitosti u općini Bizovac</t>
  </si>
  <si>
    <t>Općina Bizovac</t>
  </si>
  <si>
    <t>Pješačka staza u Školskoj ulici Antunovac</t>
  </si>
  <si>
    <t>Općina Antunovac</t>
  </si>
  <si>
    <t>Obnova doma Jurjevac</t>
  </si>
  <si>
    <t>Općina Punitovci</t>
  </si>
  <si>
    <t>Izgradnja društveno - vatrogasnog doma u Našičkom Novom Selu - 3. faza</t>
  </si>
  <si>
    <t>Općina Đurđenovac</t>
  </si>
  <si>
    <t>Siguran korak - rekonstrukcija nogostupa u naseljima općine Erdut</t>
  </si>
  <si>
    <t>Općina Erdut</t>
  </si>
  <si>
    <t>Sanacija ulice Dragomira i Dragana Peše u Viškovcima</t>
  </si>
  <si>
    <t>Općina Viškovci</t>
  </si>
  <si>
    <t>Izgradnja centra u Viljevu- I. faza, vatrogasni dom</t>
  </si>
  <si>
    <t>Općina Viljevo</t>
  </si>
  <si>
    <t>Rekonstrukcija društvenog doma s prostorijama općine u naselju Šodolovci</t>
  </si>
  <si>
    <t>Općina Šodolovci</t>
  </si>
  <si>
    <t>Rekonstrukcija društvenog doma u Satnici s povećanjem energetske učinkovitosti</t>
  </si>
  <si>
    <t>Općina Petrijevci</t>
  </si>
  <si>
    <t>Odvodnja i pročišćavanje otpadnih voda općine Strizivojna II. B etapa - III. faza</t>
  </si>
  <si>
    <t>Općina Strizivojna</t>
  </si>
  <si>
    <t>Rekonstrukcija i izgradnja pješačkih staza na groblju u Dardi</t>
  </si>
  <si>
    <t>Općina Darda</t>
  </si>
  <si>
    <t>Uređenje pristupne ceste i parkirališta mjesnog groblja Slatinika Drenjskog</t>
  </si>
  <si>
    <t>Općina Drenje</t>
  </si>
  <si>
    <t>Izgradnja javne komunalne građevine - Kuća oproštaja slobodna vlast</t>
  </si>
  <si>
    <t>Općina Levanjska Varoš</t>
  </si>
  <si>
    <t>Ulaganje u infrastrukturu osnovnih škola Požeško-slavonske županije</t>
  </si>
  <si>
    <t>Uređenje Dječjeg vrtića</t>
  </si>
  <si>
    <t>Modernizacija ulice hp iz domovinskog rata - IV. faza i dijela ulice a. Hebranga</t>
  </si>
  <si>
    <t>Grad Pakrac</t>
  </si>
  <si>
    <t>Rekonstrukcija prometnice - asfaltiranje kolnika s uređenjem putnih jaraka- n0701 u Klisi</t>
  </si>
  <si>
    <t>Uređaj za pročišćavanje otpadnih voda naselja Alilovci</t>
  </si>
  <si>
    <t>Općina Kaptol</t>
  </si>
  <si>
    <t>Zelena zona za djecu i mlade - faza 2</t>
  </si>
  <si>
    <t>Adaptacija društvenog doma u Vilić Selu</t>
  </si>
  <si>
    <t>Općina Brestovac</t>
  </si>
  <si>
    <t>Sanacija društvenog doma u Kuli</t>
  </si>
  <si>
    <t>Grad Kutjevo</t>
  </si>
  <si>
    <t>Adaptacija mjesnog doma Bertelovci</t>
  </si>
  <si>
    <t>Općina Jakšić</t>
  </si>
  <si>
    <t>Izgradnja društvenog doma Radovanci</t>
  </si>
  <si>
    <t>Općina Velika</t>
  </si>
  <si>
    <t>Rekonstrukcija krovišta Osnovne škole Eugena Kumičića</t>
  </si>
  <si>
    <t>Izgradnja društvenog doma u Novom Antunovcu</t>
  </si>
  <si>
    <t>Općina Špišić Bukovica</t>
  </si>
  <si>
    <t>Izgradnja nogostupa u naselju Čađavički Lug</t>
  </si>
  <si>
    <t>Općina Čađavica</t>
  </si>
  <si>
    <t>Izgradnja pješačke staze u Bankovcima - I. faza</t>
  </si>
  <si>
    <t>Općina Zdenci</t>
  </si>
  <si>
    <t>Sanacija nerazvrstane ceste u Boriku</t>
  </si>
  <si>
    <t xml:space="preserve">Općina Mikleuš </t>
  </si>
  <si>
    <t>Povećanje energetske učinkovitosti društvenog doma u Starom Gracu</t>
  </si>
  <si>
    <t>Općina Pitomača</t>
  </si>
  <si>
    <t>Rekonstrukcija nerazvrstane ceste u Strossmayerovoj ulici</t>
  </si>
  <si>
    <t>Uređenje trga - javne površine u Voćinu</t>
  </si>
  <si>
    <t>Općina Voćin</t>
  </si>
  <si>
    <t>Izgradnja pješačke staze u Zagrebačkoj ulici u naselju Nova Bukovica</t>
  </si>
  <si>
    <t>Općina Nova Bukovica</t>
  </si>
  <si>
    <t>Sanacija nogostupa uz državnu cestu D2 u Čačincima  ( od kućnog broja 2-40 i 9-35 u glavnoj ulici ) </t>
  </si>
  <si>
    <t>Općina Čačinci</t>
  </si>
  <si>
    <t>Izgradnja društvenog doma u Pepelanama</t>
  </si>
  <si>
    <t>Općina Suhopolje</t>
  </si>
  <si>
    <t>Građenje građevine javne i društvene namjene- mrtvačnica Josipovo</t>
  </si>
  <si>
    <t>Općina Sopje</t>
  </si>
  <si>
    <t>Adaptacija i dogradnja društvenog doma u Turanovcu</t>
  </si>
  <si>
    <t>Općina Lukač</t>
  </si>
  <si>
    <t>Sanacija postojeće pomoćne zgrade  "1" - srednja škola Ilok</t>
  </si>
  <si>
    <t>Vukovarsko- srijemska županija</t>
  </si>
  <si>
    <t>Grad Ilok</t>
  </si>
  <si>
    <t>Izgradnja javne zgrade - predškolska ustanova dječjeg vrtića s pratećim sadržajem i uređenjem okoliša</t>
  </si>
  <si>
    <t>Općina Ivankovo</t>
  </si>
  <si>
    <t>Izgradnja odnosno modernizacija nerazvrstanih cesta na području općine Drenovci</t>
  </si>
  <si>
    <t>Općina Drenovci</t>
  </si>
  <si>
    <t>Izgradnja biciklističke staze Otok - Komletinci</t>
  </si>
  <si>
    <t>Grad Otok</t>
  </si>
  <si>
    <t>Tehničko održavanje pristupne ceste i parkirališta</t>
  </si>
  <si>
    <t>Općina Cerna</t>
  </si>
  <si>
    <t>Druga faza izgradnje parkirališta i pješačkog hodnika u naselju Andrijaševci</t>
  </si>
  <si>
    <t>Modernizacija javne rasvjete općine Stari Jankovci</t>
  </si>
  <si>
    <t>Općina Stari Jankovci</t>
  </si>
  <si>
    <t xml:space="preserve">Rekonstrukcija ceste Vrljevac u naselju Tovarnik </t>
  </si>
  <si>
    <t>Izgradnja parkirališta i pješačke staze</t>
  </si>
  <si>
    <t>Općina Markušica</t>
  </si>
  <si>
    <t>Modernizacija javne rasvjete naselja Sotin u Vukovaru</t>
  </si>
  <si>
    <t>Grad Vukovar</t>
  </si>
  <si>
    <t>Izgradnja nove upravne zgrade općine Babina Greda</t>
  </si>
  <si>
    <t>Općina Babina Greda</t>
  </si>
  <si>
    <t>Modernizacija javne rasvjete u općini Borovo</t>
  </si>
  <si>
    <t>Općina Borovo</t>
  </si>
  <si>
    <t>Izgradnja i obnova nogostupa</t>
  </si>
  <si>
    <t>Općina Gradište</t>
  </si>
  <si>
    <t>Sanacija pješačkih staza u ulici Antuna Mihanovića u Bošnjacima</t>
  </si>
  <si>
    <t>Općina Bošnjaci</t>
  </si>
  <si>
    <t>Rekonstrukcija pješačke staze</t>
  </si>
  <si>
    <t>Općina Jarmina</t>
  </si>
  <si>
    <t>Dogradnja društvenog doma i knjižnice - Gunja</t>
  </si>
  <si>
    <t>Općina Gunja</t>
  </si>
  <si>
    <t>Eur- energetski učinkovita rasvjeta</t>
  </si>
  <si>
    <t>Općina Nijemci</t>
  </si>
  <si>
    <t>Sanacija lokalnih cesta </t>
  </si>
  <si>
    <t>Općina Negoslavci</t>
  </si>
  <si>
    <t>Modernizacija ceste u Vođincima</t>
  </si>
  <si>
    <t>Općina Vođinci</t>
  </si>
  <si>
    <t>Energetska obnova Doma kulture Cerić</t>
  </si>
  <si>
    <t>Općina Nuštar</t>
  </si>
  <si>
    <t>Izgradnja ograde oko mjesnog groblja u Privlaci</t>
  </si>
  <si>
    <t>Općina Privlaka</t>
  </si>
  <si>
    <t>Rekonstrukcija dijela glavnih vodoopskrbnih cjevovoda u naseljima Lovas i Opatovac</t>
  </si>
  <si>
    <t>Općina Lovas</t>
  </si>
  <si>
    <t>Uređenje javnih površina</t>
  </si>
  <si>
    <t>Izgradnja nove energetski učinkovite javne rasvjete Klaićeve ulice u Boboti</t>
  </si>
  <si>
    <t>Općina Trpinja</t>
  </si>
  <si>
    <t>Rekonstrukcija ceste na području općine Tompojevci</t>
  </si>
  <si>
    <t>Općina Tompojevci</t>
  </si>
  <si>
    <t>Opremanje Hrvatskog doma u Bogdanovcima</t>
  </si>
  <si>
    <t>Općina Bogdanovci</t>
  </si>
  <si>
    <t>Rekonstrukcija zgrade mjesnog odbora Mohovo</t>
  </si>
  <si>
    <t xml:space="preserve">Bespovratna sredstva
</t>
  </si>
  <si>
    <t>10.4.2017.</t>
  </si>
  <si>
    <t>Program podrške regionalnom razvoju</t>
  </si>
  <si>
    <t>PPRR2017</t>
  </si>
  <si>
    <t>SANACIJA I POPRAVAK PJEŠAČKE ZONE U POŽEGI</t>
  </si>
  <si>
    <t xml:space="preserve">Grad Požega </t>
  </si>
  <si>
    <t>IZGRADNJA SANITARNO-FEKALNE KANALIZACIJE U ULICI IVANA ZAJCA</t>
  </si>
  <si>
    <t>Grad Donji Miholjac</t>
  </si>
  <si>
    <t>UREĐENJE PARKIRALIŠTA I JAVNE POVRŠINE KOD DJEČJEG VRTIĆA "MASLAČAK",  ŽUPANJA</t>
  </si>
  <si>
    <t>Grad Županja</t>
  </si>
  <si>
    <t>REKONSTRUKCIJA JAVNO PROMETNIH POVRŠINA NERAZVRSTANE CESTE U VINOGRADSKOJ ULICI I DIJELU ULICE BANA JELAČIĆA U NAŠICAMA</t>
  </si>
  <si>
    <t>IZGRADNJA MOSTA ISPRED PŠ REZOVAC  (VODOTOK "KANAL MARKOVAC") I UREĐENJE OKOLIŠA</t>
  </si>
  <si>
    <t>Grad Virovitica</t>
  </si>
  <si>
    <t>MODERNIZACIJA NERAZVRSTANIH CESTA U GRADU VIROVITICI</t>
  </si>
  <si>
    <t>IZGRADNJA GRAĐEVINE JAVNE NAMJENE - MRTVAČNICA</t>
  </si>
  <si>
    <t>OBNOVA OBJEKTA ZA RAZVOJ NOVIH SOCIJALNIH USLUGA I SADRŽAJA ZA MLADE</t>
  </si>
  <si>
    <t>SANACIJA KROVIŠTA DRVODJELSKE TEHNIČKE ŠKOLE VINKOVCI</t>
  </si>
  <si>
    <t>BEZ PROMETA SIGURNO I ZDRAVO</t>
  </si>
  <si>
    <t>općina Čepin</t>
  </si>
  <si>
    <t>IZGRADNJA SPOJNE CESTE IZMEĐU DILJSKE ULICE I ULICE LJUDEVITA GAJA</t>
  </si>
  <si>
    <t>UREĐENJE DRUŠTVENOG DOMA U IVANOVCIMA</t>
  </si>
  <si>
    <t>Grad Valpovo</t>
  </si>
  <si>
    <t>REKONSTRUKCIJA JAVNE RASVJETE U JELISAVCU, ŠPORTSKA ULICA</t>
  </si>
  <si>
    <t xml:space="preserve">MODERNIZACIJA CESTOVNOG KOLNIKA U ULICI DR. ANDRIJE ŠTAMPARA </t>
  </si>
  <si>
    <t>OBNOVA ŽUPANIJSKE PALAČE U SVRHU RAZVOJA TURIZMA I UNAPRJEĐENJA SOCIJALNIH AKTIVNOSTI</t>
  </si>
  <si>
    <t>SKRIVENO BLAGO MAGISTRATA</t>
  </si>
  <si>
    <t>PRIKLJUČENJE POSEBNE ZONE - ZONA MALOG GOSPODARSTVA II VALPOVO NA ELEKTROENERGETSKU MREŽU</t>
  </si>
  <si>
    <t>Poboljšanje uvjeta za pružanje primarne zdravstvene zaštite u Vukovarsko-srijemskoj županiji</t>
  </si>
  <si>
    <t>DIANA JOKIĆ</t>
  </si>
  <si>
    <t>DINO FLAJC</t>
  </si>
  <si>
    <t>OP Učinkoviti ljudski potencijali</t>
  </si>
  <si>
    <t>Program podrške regionalnom razvoju (PPRR)</t>
  </si>
  <si>
    <t>9.iv.2</t>
  </si>
  <si>
    <t>Razvoj usluge osobne asistencije za osobe s invaliditetom</t>
  </si>
  <si>
    <t>otvoreni postupak</t>
  </si>
  <si>
    <t>Udruga za osobe s intelektualnim teškoćama "Jaglac" Orahovica</t>
  </si>
  <si>
    <t>Udruga paraplegičara i tetraplegičara Osječko-baranjske županije</t>
  </si>
  <si>
    <t>Udruga djece i mladih s poteškoćama u razvoju Zvono</t>
  </si>
  <si>
    <t>Hrvatski savez gluhoslijepih osoba Dodir</t>
  </si>
  <si>
    <t>Bubamara, Udruga osoba s invaliditetom Vinkovci</t>
  </si>
  <si>
    <t>"Bolji svijet", Udruga osoba s invaliditetom</t>
  </si>
  <si>
    <t>Udruga za pomoć osobama s teškoćama u razvoju "Neven" Đakovo</t>
  </si>
  <si>
    <t>Našički cvijet-udruga osoba s invaliditetom Našice</t>
  </si>
  <si>
    <t>Udruga osoba s intelektualnim teškoćama Regoč Slavonski Brod</t>
  </si>
  <si>
    <t>Udruga osoba s invaliditetom Grada Požege i Županije Požeško-slavosnke</t>
  </si>
  <si>
    <t>Izgradnja terminala za pretovar rasutih tereta u luci Osijek</t>
  </si>
  <si>
    <t>7i1</t>
  </si>
  <si>
    <t>Poziv za sufinanciranje izgradnje terminala za pretovar rasutih tereta u luci Osijek</t>
  </si>
  <si>
    <t>Izravna dodjela</t>
  </si>
  <si>
    <t>Lučka Uprava Osijek</t>
  </si>
  <si>
    <t>Unapređenje komercijalizacije i dodatni razvoj aplikacije CityHUB</t>
  </si>
  <si>
    <t>LetMeDo d.o.o.</t>
  </si>
  <si>
    <t>Unaprjeđenje kvalitete zdravstvenih usluga DB/DK u Općoj županijskoj bolnici Vinkovci</t>
  </si>
  <si>
    <t>Opća županijska bolnica Vinkovci</t>
  </si>
  <si>
    <t>MJERA 19</t>
  </si>
  <si>
    <t>MJERA 19/PODMJERA 19.2 - Provedba LRS-a</t>
  </si>
  <si>
    <t>19.2</t>
  </si>
  <si>
    <t>LOKALNA AKCIJSKA GRUPA "BARANJA"</t>
  </si>
  <si>
    <t>LOKALNA AKCIJSKA GRUPA "STROSSMAYER"</t>
  </si>
  <si>
    <t>LOKALNA AKCIJSKA GRUPA "KARAŠICA"</t>
  </si>
  <si>
    <t>LOKALNA AKCIJSKA GRUPA "VUKA-DUNAV"</t>
  </si>
  <si>
    <t xml:space="preserve">MJERA 19/PODMJERA 19.3 </t>
  </si>
  <si>
    <t>19.3</t>
  </si>
  <si>
    <t xml:space="preserve">MJERA 19/PODMJERA 19.4 </t>
  </si>
  <si>
    <t>19.4</t>
  </si>
  <si>
    <t>1/4.3.1</t>
  </si>
  <si>
    <t>LOKALNA AKCIJSKA GRUPA "BOSUTSKI NIZ"</t>
  </si>
  <si>
    <t>LOKALNA AKCIJSKA GRUPA "SRIJEM"</t>
  </si>
  <si>
    <t>LOKALNA AKCIJSKA GRUPA "ŠUMANOVCI"</t>
  </si>
  <si>
    <t>D-FRUCTUS D.O.O.</t>
  </si>
  <si>
    <t>NUCIS D.O.O.</t>
  </si>
  <si>
    <t>LOKALNA AKCIJSKA GRUPA "SLAVONSKA RAVNICA"</t>
  </si>
  <si>
    <t>LOKALNA AKCIJSKA GRUPA "ZAPADNA SLAVONIJA"</t>
  </si>
  <si>
    <t>LOKALNA AKCIJSKA GRUPA "POSAVINA"</t>
  </si>
  <si>
    <t>LOKALNA AKCIJSKA GRUPA "ZELENI TROKUT"</t>
  </si>
  <si>
    <t>LOKALNA AKCIJSKA GRUPA "MARINIANIS"</t>
  </si>
  <si>
    <t>LOKALNA AKCIJSKA GRUPA "PAPUK"</t>
  </si>
  <si>
    <t>LOKALNA AKCIJSKA GRUPA "VIROVITIČKI PRSTEN"</t>
  </si>
  <si>
    <t>Udruga osoba oboljelih od ALS-a i drugih rijetkih bolesti "Neuron"</t>
  </si>
  <si>
    <t>Udruga gluhih i nagluhih osoba Grada Požege i Županije Požeško-slavonske</t>
  </si>
  <si>
    <t>9.v.1</t>
  </si>
  <si>
    <t>Poticanje društvenog poduzetništva</t>
  </si>
  <si>
    <t>Udruga „Veličanka“</t>
  </si>
  <si>
    <t>Nogometni klub Lipik 1925</t>
  </si>
  <si>
    <t>Udruga osoba s intelektualnim teškoćama Regoč</t>
  </si>
  <si>
    <t>Savez mađarskih udruga</t>
  </si>
  <si>
    <t>Pčelarska braniteljska zadruga Tompojevci</t>
  </si>
  <si>
    <t>Tompojevci</t>
  </si>
  <si>
    <t>Socijalna zadruga MIVA ART za proizvodnju, trgovinu i usluge</t>
  </si>
  <si>
    <t>Školontiranje</t>
  </si>
  <si>
    <t>Eko-Eko Volonterko</t>
  </si>
  <si>
    <t xml:space="preserve">Darujmo vrijeme za dobra djela </t>
  </si>
  <si>
    <t>Volonterska platforma „STAV Našica“ – Standardizacija temelja anticipativnog volonterstva Našica</t>
  </si>
  <si>
    <t xml:space="preserve">Školski volonteri – osnaživanje i mentorstvo škola za koordiniranje volonterskih programa </t>
  </si>
  <si>
    <t>Unapređenjem menadžmenta volontera do kvalitetnijih socijalnih usluga u zajednici</t>
  </si>
  <si>
    <t>Kapacitiraj, organiziraj, volontiraj</t>
  </si>
  <si>
    <t>Volonteri iz školskih klupa</t>
  </si>
  <si>
    <t xml:space="preserve">Unaprjeđenje kapaciteta ženskih organizacija za učinkovit menadžment volontera </t>
  </si>
  <si>
    <t xml:space="preserve">Proširi vidike </t>
  </si>
  <si>
    <t>11.ii.1</t>
  </si>
  <si>
    <t>Podrška organizatorima volontiranja za unaprjeđenje menadžmenta volontera i provedbu volonterskih programa</t>
  </si>
  <si>
    <t>PRONI Centar za socijalno podučavanje, Šetalište Petra Preradovića 7, 31 000 Osijek,</t>
  </si>
  <si>
    <t>Udruga za ruralni razvoj Eko Brezna, Stjepana Radića 19, Šišnjevci, 35 209 Bukovlje</t>
  </si>
  <si>
    <t>Brodsko-posavska i Zadarska</t>
  </si>
  <si>
    <t>Hrvatski Crveni križ – Gradsko društvo Crvenog križa Virovitica, Masarykova 6, 33 000 Virovitica</t>
  </si>
  <si>
    <t>Centar za lokalne inicijative i poduzetništvo Našice, Zdravka Hermana 11, 31 500 Našice</t>
  </si>
  <si>
    <t>Forum za slobodu odgoja, Kralja Držislava 12, 10 000 Zagreb</t>
  </si>
  <si>
    <t>Udruga osoba s intelektualnim teškoćama Istre, Kraška 1, 52 100 Pula</t>
  </si>
  <si>
    <t xml:space="preserve">Vukovarsko-srijemska, Brodsko-posavska i Istarska </t>
  </si>
  <si>
    <t>Udruga za autizam POGLED, Maršala Tita 60, 40 305 Nedelišće</t>
  </si>
  <si>
    <t>Sirius - Centar za psihološko savjetovanje, edukaciju i istraživanje, Bužanova 10, 10 000 Zagreb</t>
  </si>
  <si>
    <t xml:space="preserve">Grad Zagreb, Splitsko-dalmatinska, Brodsko-posavska i Požeško-slavonska </t>
  </si>
  <si>
    <t>SOS Rijeka – centar za nenasilje i ljudska prava, Verdieva 11, 51 000 Rijeka</t>
  </si>
  <si>
    <t xml:space="preserve">Grad Zagreb, Primorsko-goranska, Ličko-senjska, Požeško-slavonska i Bjelovarsko-bilogorska </t>
  </si>
  <si>
    <t>Udruga za terapiju i aktivnost pomoću konja – Pegaz, Put pod Rebar 10, 51 000 Rijeka</t>
  </si>
  <si>
    <t xml:space="preserve">Primorsko-goranska, Vukovarsko-srijemska i Šibensko-kninska </t>
  </si>
  <si>
    <t>Udruga osoba s invaliditetom Slavonski Brod " Loco-Moto"</t>
  </si>
  <si>
    <t>Hrvatske udruge paraplegičara i tetraplegičara</t>
  </si>
  <si>
    <t>Udruga osoba s invaliditetom Daruvar</t>
  </si>
  <si>
    <t>UDRUGA OSOBA S INVALIDITETOM VIROVITICA</t>
  </si>
  <si>
    <t>Društvo multiple skleroze Virovitičko-podravske županije</t>
  </si>
  <si>
    <t>UDRUGA OSOBA S INVALIDITETOM SLATINA</t>
  </si>
  <si>
    <t>Društvo multiple skleroze Vukovarsko-srijemske županije</t>
  </si>
  <si>
    <t>DRUŠTVO MULTIPLE SKLEROZE BRODSKO-POSAVSKE ŽUPANIJE</t>
  </si>
  <si>
    <t>Operativni program za pomorstvo i ribarstvo (OPPiR)</t>
  </si>
  <si>
    <t>Poticanje okolišno održive, resursno učinkovite, inovativne, konkurentne i na znanju utemeljene akvakulture</t>
  </si>
  <si>
    <t>UP 2</t>
  </si>
  <si>
    <t>Produktivna ulaganja u akvakulturu</t>
  </si>
  <si>
    <t>RIBNJAČARSTVO POLJANA d.d.</t>
  </si>
  <si>
    <t>MIAGRO d.o.o.</t>
  </si>
  <si>
    <t>PP ORAHOVICA d.o.o.</t>
  </si>
  <si>
    <t>OP za pomorstvo i ribarstvo</t>
  </si>
  <si>
    <t>Jačanje kapaciteta za doprinos razvoju društvenog poduzetništva</t>
  </si>
  <si>
    <t>Educirani i zaposleni bili, lipičko pivo pili</t>
  </si>
  <si>
    <t>I ja radim i doprinosim!</t>
  </si>
  <si>
    <t>MIVA ART 2</t>
  </si>
  <si>
    <t>Društveni poduzetnici kao nositelji razvoja turizma Baranje</t>
  </si>
  <si>
    <t>Nešto se dobro kuha!</t>
  </si>
  <si>
    <t>Zajedno do zdravlja</t>
  </si>
  <si>
    <t>Opća županijska bolnica Požega</t>
  </si>
  <si>
    <t>Dom zdravlja - centar zdravlja</t>
  </si>
  <si>
    <t>Proširenje kapaciteta i povećanje kvalitete parketa ugradnjom višeetažne hidraulične preše</t>
  </si>
  <si>
    <t>Pan Parket d.o.o.</t>
  </si>
  <si>
    <t>Čačinci</t>
  </si>
  <si>
    <t>ĐURIĆ BOBAN</t>
  </si>
  <si>
    <t>PROGRAM RURALNOG RAZVOJA</t>
  </si>
  <si>
    <t>Heritage route - From Trappists to Border guards</t>
  </si>
  <si>
    <t>Heritage route</t>
  </si>
  <si>
    <t>Cultural route of Becharac &amp; Ganga</t>
  </si>
  <si>
    <t>Becharac &amp; Ganga</t>
  </si>
  <si>
    <t>Europska teritorijalna suradnja</t>
  </si>
  <si>
    <t xml:space="preserve">Grad Zagreb, Međimurska, Karlovačka, Primorsko-goranska, Splitsko-dalmatinska, Bjelovarsko-bilogorska, Osječko-baranjska, Zadarska, Istarska i Požeško-slavonska </t>
  </si>
  <si>
    <t>Dizala bez granica</t>
  </si>
  <si>
    <t>Simplex d.o.o.</t>
  </si>
  <si>
    <t>MJERA 17</t>
  </si>
  <si>
    <t>1/17.1</t>
  </si>
  <si>
    <t>PALL NET</t>
  </si>
  <si>
    <t>We CARE</t>
  </si>
  <si>
    <t>SMART SCHOOLS</t>
  </si>
  <si>
    <t>competenceNET</t>
  </si>
  <si>
    <t>Invest in LOG</t>
  </si>
  <si>
    <t>Društvo distrofičara Zagreb</t>
  </si>
  <si>
    <t>UDRUGA (NA)GLUHIH OSOBA VIDEATUR</t>
  </si>
  <si>
    <t>Udruga slijepih grada Požege i Požeško-slavonske županije</t>
  </si>
  <si>
    <t>Zagrebačka  Koprivničko-križevačka, Vukovarsko-srijemska, Grad Zagreb, Splitsko-dalmatinska</t>
  </si>
  <si>
    <t>Zagrebačka, Brodsko-posavska, Grad Zagreb</t>
  </si>
  <si>
    <t>Akronim</t>
  </si>
  <si>
    <t>Program</t>
  </si>
  <si>
    <t>Ukupna vrijednost projekta</t>
  </si>
  <si>
    <t>Ukupan iznos dodijeljen HR partneru/partnerima s područja pet slavonskih županija (bespovratna sredstva + doprinos korisnika)</t>
  </si>
  <si>
    <t>Izgradnja pojasa zelene energije i logistike</t>
  </si>
  <si>
    <t>ENERGY BARGE</t>
  </si>
  <si>
    <t>3.2. Poboljšati energetsku sigurnost i energetsku učinkovitost</t>
  </si>
  <si>
    <t>Interreg V-B Dunav</t>
  </si>
  <si>
    <t>Otvoreni poziv u dva koraka</t>
  </si>
  <si>
    <t>Javna ustanova Lučka uprava Vukovar</t>
  </si>
  <si>
    <t>Unaprjeđenje administrativnih procedura i procesa za inovativne vodne tehnologije Dunava</t>
  </si>
  <si>
    <t>DANTE</t>
  </si>
  <si>
    <t>3.1. Podržati ekološki prihvatljive i sigurne prometne sustave i uravnoteženu dostupnost urbanih i ruralnih područja</t>
  </si>
  <si>
    <t xml:space="preserve">Mreža dunavskih luka </t>
  </si>
  <si>
    <t>DAPhNE</t>
  </si>
  <si>
    <t>Pametno, integrirano i ujednačeno upravaljanje vodnim putevima</t>
  </si>
  <si>
    <t>Danube STREAM</t>
  </si>
  <si>
    <t>Agencija za vodne putove</t>
  </si>
  <si>
    <t>Transgranični program upravljanja za planiranu rezervu biosfere 5 država “Mura-Drava-Dunav”</t>
  </si>
  <si>
    <t>coop MDD</t>
  </si>
  <si>
    <t>2.3. Poticati obnovu i upravljanje ekološkim koridorima</t>
  </si>
  <si>
    <t>Javna ustanova za upravljanje zaštićenim dijelovima prirode i ekološkom mrežom Virovitičko-podravske županije</t>
  </si>
  <si>
    <t>Javna ustanova agencija za upravljanje zaštićenim prirodnim vrijednostima na području Osječko-baranjske županije</t>
  </si>
  <si>
    <t>Transdunavski biseri - Mreža za održivu mobilnost uz Dunav</t>
  </si>
  <si>
    <t>Transdanube.Pearls</t>
  </si>
  <si>
    <t>Premošćivanje zaštićenih područja Dunava prema dunavskom koridoru staništa</t>
  </si>
  <si>
    <t>DANUBEparksCONNECTED</t>
  </si>
  <si>
    <t>Javna ustanova "Park prirode Kopački rit"</t>
  </si>
  <si>
    <t>Lug</t>
  </si>
  <si>
    <t>Transnacionalna suradnja u svrhu transformacije znanja u tržišne proizvode i usluge za Dunavsko održivo društvo sutrašnjice</t>
  </si>
  <si>
    <t>Made in Danube</t>
  </si>
  <si>
    <t>1.1. Poboljšati okvirne uvjete za inovacije</t>
  </si>
  <si>
    <t xml:space="preserve">Agencija za razvoj Vukovarsko-srijemske županije HRAST </t>
  </si>
  <si>
    <t>Lokalno gospodarstvo i očuvanje prirode u dunavskoj regiji</t>
  </si>
  <si>
    <t>LENA</t>
  </si>
  <si>
    <t>2.2. Poticati održivo korištenje prirodne i kulturne baštine te resursa</t>
  </si>
  <si>
    <t>Regionalni i prometni razvoj u području Dunav-Crno more u svrhu uspostave transnacionalne povezane regije s većim brojem luka (multiport gateway region)</t>
  </si>
  <si>
    <t>DBS Gateway Region</t>
  </si>
  <si>
    <t>Mobilizacija institucionalnog učenja za bolje korištenje istraživanja i razvoja u kružnom gospodarstvu</t>
  </si>
  <si>
    <t>MOVECO</t>
  </si>
  <si>
    <t>Tera Tehnopolis d.o.o.</t>
  </si>
  <si>
    <t>Valorizacija geo-baštine za održivi i inovativni turistički razvoj dunavskih geoparkova</t>
  </si>
  <si>
    <t>Danube GeoTour</t>
  </si>
  <si>
    <t>Javna Ustanova "Park prirode Papuk"</t>
  </si>
  <si>
    <t xml:space="preserve">Dunavski urbani brend - regionalno umrežavanje putem turizma i edukacije u svrhu jačanja dunavskog kulturnog identiteta i solidarnosti </t>
  </si>
  <si>
    <t>DANUrB</t>
  </si>
  <si>
    <t>3.1 Jačanje, širenje, integracija prekogranične turističke ponude i bolje upravljanje kulturnim i prirodnim dobrima</t>
  </si>
  <si>
    <t>Interreg IPA Hrvatska - BiH - Crna Gora</t>
  </si>
  <si>
    <t>Otvoreni poziv</t>
  </si>
  <si>
    <t>Starenje s dostojanstvom i poštovanjem</t>
  </si>
  <si>
    <t>1.1 Poboljšanje usluga u sektoru javnog zdravstva i socijalne skrbi</t>
  </si>
  <si>
    <t>Ulaganje u Lipik, Orašje i Garešnicu</t>
  </si>
  <si>
    <t>4.1 Poboljšanje institucionalne infrastrukture i usluga radi povećanja konkurentnosti i razvoja poslovnog okruženja u programskom području</t>
  </si>
  <si>
    <t>Inovativni umovi za pametne škole</t>
  </si>
  <si>
    <t>2.2  Promicanje i poboljšanje iskorištavanja obnovljivih izvora energije s ciljem jačanja energetske učinkovitosti</t>
  </si>
  <si>
    <t>Unaprjeđenje transnacionalnog poslovnog okruženja kroz razvoj poslovnih centara i mreža kompetentnosti</t>
  </si>
  <si>
    <t>Stari Jankovci, Tovarnik</t>
  </si>
  <si>
    <t>Poboljšanje pristupa i dostupnosti zdravstvenih i socijalnih usluga za ranjive skupine ljudi</t>
  </si>
  <si>
    <t>Vinkovci, Županja</t>
  </si>
  <si>
    <t>Poljoprivredni otpad - izazovi i poslovne prilike</t>
  </si>
  <si>
    <t>Eco build</t>
  </si>
  <si>
    <t>4.1 Poboljšanje konkurentnosti programskog područja kroz jačanje suradnje između poduzetničkih potpornih institucija, obrazovnih istraživačkih organizacija i poduzetnika s ciljem da se razviju novi proizvod/usluge/patenti/robni žigovi u programskom području</t>
  </si>
  <si>
    <t>Interreg IPA Hrvatska - Srbija</t>
  </si>
  <si>
    <t>Sveučilište Josipa Jurja Strossmayera u Osijeku, Građevinski fakultet Osijek</t>
  </si>
  <si>
    <t>Obogaćivanje turističke ponude za slijepe osobe i osobe s oštećenjem vida</t>
  </si>
  <si>
    <t>VISITUS</t>
  </si>
  <si>
    <t>Obnovljiva solarna energija</t>
  </si>
  <si>
    <t>R-SOL-E</t>
  </si>
  <si>
    <t xml:space="preserve">2.2  Promicanje korištenja održive energije i energetske učinkovitosti </t>
  </si>
  <si>
    <t>Grad Belišće
Općina Gorjani</t>
  </si>
  <si>
    <t>Organski most</t>
  </si>
  <si>
    <t>ORGANIC BRIDGE</t>
  </si>
  <si>
    <t>Valpovo, Osijek</t>
  </si>
  <si>
    <t>Procjena usluga ekosistema na močvarnom prekograničnom području Hrvatske i Srbije</t>
  </si>
  <si>
    <t>EcoWET</t>
  </si>
  <si>
    <t xml:space="preserve">2.1 Poticanje integriranog prekograničnog nadzora/ sustava upravljanja za ključne postojeće rizike, zaštitu okoliša i bio-raznolikosti </t>
  </si>
  <si>
    <t>Provedba zajedničkih prekograničnih aktivnosti zaštite okoliša u poljoprivredi</t>
  </si>
  <si>
    <t>IMPACT-ENVI</t>
  </si>
  <si>
    <t xml:space="preserve">2.1 Poticanje integriranog prekograničnog nadzora/ sustava upravljanja za ključne postojeće rizike, zaštitu okoliša i bio-raznolikosti 
</t>
  </si>
  <si>
    <t>Sveučilište J. J. Strossmayera u Osijeku, Poljoprivredni fakultet u Osijeku;
Obrtničko-industrijska škola Županja</t>
  </si>
  <si>
    <t>Osijek, Županja</t>
  </si>
  <si>
    <t>Croatiakontrola Vukovar d.o.o.</t>
  </si>
  <si>
    <t>Jačanje konkurentnosti obrta Libro ulaganjem u informacijsko-komunikacijske tehnologije</t>
  </si>
  <si>
    <t>LIBRO, proizvodnja i trgovina, vč. Blago Jukić</t>
  </si>
  <si>
    <t>NARCOR d.o.o.</t>
  </si>
  <si>
    <t>Povećanje poslovne učinkovitosti i konkurentnosti tvrtke David d.o.o. stvaranjem preduvjet za praćenje poslovanja u realnom vremenu i ubrzanjem poslovnih procesa kroz ulaganje u informatičko komunikacijsku tehnologiju (hardver i softver)</t>
  </si>
  <si>
    <t>David d.o.o.</t>
  </si>
  <si>
    <t>Staro Petrovo Selo</t>
  </si>
  <si>
    <t>Ulaganje u proizvodnju ekstrudirane hrane za kućne ljubimce</t>
  </si>
  <si>
    <t>Tvornica dobre hrane d.o.o.</t>
  </si>
  <si>
    <t>Informacijske i komunikacijske tehnologije u drvnoj industriji</t>
  </si>
  <si>
    <t>A.M.S.-BIOMASA d.o.o.</t>
  </si>
  <si>
    <t>Darda</t>
  </si>
  <si>
    <t>Moj kvadrat u zajednici</t>
  </si>
  <si>
    <t>9a3</t>
  </si>
  <si>
    <t>Unaprjeđivanje infrastrukture za pružanje socijalnih usluga u zajednici osobama s invaliditetom kao podrška procesu deinstitucionalizacije  – faza 1</t>
  </si>
  <si>
    <t>Centar za pružanje usluga u zajednici Osijek "Ja kao i Ti"</t>
  </si>
  <si>
    <t>Ulaganje u inovativna rješenja i razvoj niskoenergetske sušare</t>
  </si>
  <si>
    <t>1b1</t>
  </si>
  <si>
    <t>CRAS d.o.o.</t>
  </si>
  <si>
    <t>Magma d.o.o. za proizvodnju, trgovinu, promet i usluge</t>
  </si>
  <si>
    <t>Budi STEMpatičan!</t>
  </si>
  <si>
    <t>10.iii.2</t>
  </si>
  <si>
    <t>Poticanje rada s darovitom djecom i učenicima na predtercijarnoj razini</t>
  </si>
  <si>
    <t>Kreativni laboratoriji - projekt poticanja darovitosti učenika osnovnih škola u Slavoniji</t>
  </si>
  <si>
    <t xml:space="preserve">Osnovna škola „Ivan Filipović“ </t>
  </si>
  <si>
    <t xml:space="preserve"> Račinovci</t>
  </si>
  <si>
    <t>EUREKA - Rad s darovitom djecom</t>
  </si>
  <si>
    <t>Nova generacija visokoprotočnih glikoservisa</t>
  </si>
  <si>
    <t>GENOS d.o.o.</t>
  </si>
  <si>
    <t>Postotak ugovorenih bespovratnih sredstava u odnosu na ciljani iznos za Projekt Slavonija, Baranja i Srijem</t>
  </si>
  <si>
    <t>Energetska obnova višestambene zgrade na adresi Kralja Zvonimira 1, Našice</t>
  </si>
  <si>
    <t>4c2</t>
  </si>
  <si>
    <t>Energetska obnova višestambenih zgrada</t>
  </si>
  <si>
    <t>Prva nekretnina d.o.o.</t>
  </si>
  <si>
    <t>Energetska obnova višestambene zgrade na adresi Ivana Meštrovića 4, Našice</t>
  </si>
  <si>
    <t>Energetska obnova višestambene zgrade na adresi Sjenjak 101, Osijek</t>
  </si>
  <si>
    <t>Krešimir Ižaković, predstavnik suvlasnika</t>
  </si>
  <si>
    <t>Obrazovanje za održivost - zelene i energetski učinkovite škole</t>
  </si>
  <si>
    <t>ES - GEES</t>
  </si>
  <si>
    <t xml:space="preserve">Grad Osijek, Regionalna razvojna agencija Slavonije i Baranje d.o.o. </t>
  </si>
  <si>
    <t xml:space="preserve"> Pravovremena mjerenja i predviđanja za uspješno sprječavanje i upravljenje sezonskim alergijama u  pograničnom području Hrvatske i Srbije</t>
  </si>
  <si>
    <t>RealForAll</t>
  </si>
  <si>
    <t>1.1 Poboljšanje kvalitete objekata, usluga i znanja u području javnog zdravstva i socijalne skrbi</t>
  </si>
  <si>
    <t>Sveučilište Josipa Jurja Strossmayera u Osijeku, Grad Osijek, Obnovljivi izvori energije d.o.o.</t>
  </si>
  <si>
    <t xml:space="preserve">Kontrola komaraca u pograničnom području </t>
  </si>
  <si>
    <t xml:space="preserve">MOS-Cross </t>
  </si>
  <si>
    <t>Zavod za javno zdravstvo Osječko-baranjske županije</t>
  </si>
  <si>
    <t xml:space="preserve"> Razvoj usluga socijalne podrške u sklopu Regionalne gerontološke mreže</t>
  </si>
  <si>
    <t>ReGerNet</t>
  </si>
  <si>
    <t>Dom za starije i nemoćne osobe Osijek, Dom za stare i nemoćne osobe Đakovo</t>
  </si>
  <si>
    <t>Osijek, Đakovo</t>
  </si>
  <si>
    <t xml:space="preserve">Eksploatacija različitih energetskih izvora za zelenu energetsku proizvodnju </t>
  </si>
  <si>
    <t xml:space="preserve"> X DEGREE</t>
  </si>
  <si>
    <t>Vinkovački vodovod i kanalizacija d.o.o.</t>
  </si>
  <si>
    <t>Poljoprivredni institut Osijek</t>
  </si>
  <si>
    <t>Poboljšanje razvoja turizma u prekograničnom području srednjeg dunavskog sliva</t>
  </si>
  <si>
    <t>Central Danube Tour</t>
  </si>
  <si>
    <t xml:space="preserve">Regionalna razvojna agencija Slavonije i Baranje d.o.o. za međunarodnu i regionalnu suradnju, Osječko-baranjska županija </t>
  </si>
  <si>
    <t>Ilok</t>
  </si>
  <si>
    <t xml:space="preserve"> Izvanredan užitak naše regije - gastro, eko i rekreacijske rute Hrvatske i Srbije </t>
  </si>
  <si>
    <t xml:space="preserve"> Explore Cro-Srb</t>
  </si>
  <si>
    <t>Razvojna agencija Grada Slavonskog Broda d.o.o., Turistički klaster "Slavonska košarica"</t>
  </si>
  <si>
    <t xml:space="preserve">  Razvoj novih proizvoda za rasadnike za porast voćarske proizvodnje na osnovu lokalnih genetskih izvora i modernih tehnologija </t>
  </si>
  <si>
    <t>CROSS TREE</t>
  </si>
  <si>
    <t>4.1 Poboljšanje konkurentnosti programskog područja kroz jačanje suradnje između poduzetničkih potpornih institucija, obrazovnih istraživačkih organizacija i poduzetnika s ciljem da se razviju novi proizvod/usluge/patenti/robni žigovi u programskom području.</t>
  </si>
  <si>
    <t>Poljoprivredni institut Osijek,  Regionalna razvojna agencija Slavonije i Baranje d.o.o. za međunarodnu i regionalnu suradnju</t>
  </si>
  <si>
    <t>Modernizacija laboratorija za inovativne tehnologije</t>
  </si>
  <si>
    <t>DRIVE</t>
  </si>
  <si>
    <t>Sveučilište u Osijeku, Fakultet elektrotehnike, računarstva i informacijskih tehnologija</t>
  </si>
  <si>
    <t>3/4.1.2</t>
  </si>
  <si>
    <t>RASTINA - POLJOPRIVREDNO GOSPODARSTVO</t>
  </si>
  <si>
    <t>TOKIĆ- POLJOPRIVREDNO GOSPODARSTVO</t>
  </si>
  <si>
    <t>LASKO POLJOPRIVREDNI OBRT</t>
  </si>
  <si>
    <t>KRNDIJA D.O.O.</t>
  </si>
  <si>
    <t>BELJE D.D. DARDA</t>
  </si>
  <si>
    <t>VETERINARSKA AMBULANTA MARTES D.O.O.</t>
  </si>
  <si>
    <t>SLAŠĆAK D.O.O.</t>
  </si>
  <si>
    <t>DAR PRIRODE d.o.o.</t>
  </si>
  <si>
    <t>LANDIA D.O.O.</t>
  </si>
  <si>
    <t>FARMA JOZIĆ UZGOJ PERADI</t>
  </si>
  <si>
    <t>FARMA BABIĆ</t>
  </si>
  <si>
    <t>Spin Asistent +</t>
  </si>
  <si>
    <t>Moj asistent II</t>
  </si>
  <si>
    <t>Razvoj usluge osobne asistencije za Udrugu OSI SB "Loco-Moto"</t>
  </si>
  <si>
    <t>Širenje usluge osobne asistencije za osobe s invaliditetom na širem području grada Daruvara - Faza II</t>
  </si>
  <si>
    <t>Razvoj usluge OA Virovitica</t>
  </si>
  <si>
    <t>Razvoj usluge osobne asistencije za osobe s invaliditetom u Virovitičko-podravskoj županiji</t>
  </si>
  <si>
    <t>AsistentOS</t>
  </si>
  <si>
    <t>Kao prijatelji</t>
  </si>
  <si>
    <t>Pružanje usluga osobne asistencije osobama s invaliditetom - 2</t>
  </si>
  <si>
    <t>Razvoj usluge osobne asistencije za osobe s invaliditetom oboljele od multiple skleroze u Vukovarsko-srijemskoj županiji</t>
  </si>
  <si>
    <t>Širenje usluge osobne asistencije za osobe s invaliditetom (oboljele od MS-a)</t>
  </si>
  <si>
    <t>Jačanje socijalnog uključivanja gluhoslijepih građana RH kroz daljnji razvoj i povećanje usluga prevoditelja hrvatskog znakovnog jezika</t>
  </si>
  <si>
    <t>Omogućimo im! Usluga osobne asistencije:neovisan model življenja za osobe s invaliditetom</t>
  </si>
  <si>
    <t>Posve osobno: unaprjeđenje kvalitete života osoba s invaliditetom kroz razvoj usluge osobne asistencije</t>
  </si>
  <si>
    <t>Pružanje usluge osobne asistencije na području Đakovštine 2</t>
  </si>
  <si>
    <t>Zajedno kroz život</t>
  </si>
  <si>
    <t>Usluga osobne asistencije za osobe s intelektualnim teškoćama Slavonski Brod</t>
  </si>
  <si>
    <t>Razvoj usluge osobne asistencije za osobe s invaliditetom Požeško-slavonske županije</t>
  </si>
  <si>
    <t>SLAMKA</t>
  </si>
  <si>
    <t>Tumač nije "too much"</t>
  </si>
  <si>
    <t>S osobnim asistentom u bolji život</t>
  </si>
  <si>
    <t>Uključivanje gluhih i nagluhih osoba u zajednicu</t>
  </si>
  <si>
    <t>Vidjeti tuđim očima</t>
  </si>
  <si>
    <t>Volontoriamo i mi</t>
  </si>
  <si>
    <t>Hrvatski Creveni križ - Gradsko društvo Crvenog križa Našice</t>
  </si>
  <si>
    <t>Šalji dalje</t>
  </si>
  <si>
    <t>Udruga djece i mladih s poteškoćama u razvoju "Zvono"</t>
  </si>
  <si>
    <t>Belišće-Slatina</t>
  </si>
  <si>
    <t>(Ne)budi mi (ne)prijatelj</t>
  </si>
  <si>
    <t>Udruga za podršku žrtvama i svjedocima</t>
  </si>
  <si>
    <t>Vukovar-Ludbreg</t>
  </si>
  <si>
    <t>Rekonstrukcija turističkog objekta Arbiana</t>
  </si>
  <si>
    <t>Podrška razvoju MSP u turizmu povećanjem kvalitete i dodatne ponude hotela</t>
  </si>
  <si>
    <t>Arbiana d.o.o.</t>
  </si>
  <si>
    <t>Ulaganje u proširenje proizvodnog kapaciteta radi povećanja obujma unapređenja efikasnosti proizvodnje drvenog ugljena i grill briketa</t>
  </si>
  <si>
    <t>Fochista Belišće d.o.o.</t>
  </si>
  <si>
    <t>Integrirana podrška upravljanju energetskom učinkovitošću Javnih zgrada na Mediteranu</t>
  </si>
  <si>
    <t>IMPULSE</t>
  </si>
  <si>
    <t>2.1 Podizanje kapaciteta upravljanja energijom u javnim zgradama na transnacionalnoj razini</t>
  </si>
  <si>
    <t>Interreg V-B Mediteran</t>
  </si>
  <si>
    <t>Take care! Developing and improving health and social services for vulnerable groups.</t>
  </si>
  <si>
    <t>Take care!</t>
  </si>
  <si>
    <t>Vinkovci, Ilok</t>
  </si>
  <si>
    <t>Virtual and Cultural Tourism</t>
  </si>
  <si>
    <t>ViCTour</t>
  </si>
  <si>
    <t>Vukovarsko-srijemska županija, Turistička zajednica Vukovarsko srijemske županije</t>
  </si>
  <si>
    <t>Projekt poboljšanja vodnokomunalne infrastrukture aglomeracije Virovitica - Faza II</t>
  </si>
  <si>
    <t>6ii2</t>
  </si>
  <si>
    <t>Projekt poboljšanja vodnokomunalne infrastrukture aglomeracije Virovitica FAZA II</t>
  </si>
  <si>
    <t>Virkom d.o.o.</t>
  </si>
  <si>
    <t>Poboljšanje vodno-komunalne infrastrukture aglomeracije Županja - Faza II</t>
  </si>
  <si>
    <t>Projekt - Poboljšanje vodno-komunalne infrastrukture aglomeracije Županja  FAZA 2</t>
  </si>
  <si>
    <t>Komunalac d.o.o.</t>
  </si>
  <si>
    <t>Projekt poboljšanja vodnokomunalne infrastrukture grada Osijeka - FAZA II</t>
  </si>
  <si>
    <t>Postupak izravne dodjele za strateške projekte - Projekt poboljšanja vodnokomunalne infrastrukture grada Osijeka-FAZA II</t>
  </si>
  <si>
    <t>VODOVOD-OSIJEK d.o.o.</t>
  </si>
  <si>
    <t>Projekt Regionalni vodoopskrbni sustav Osijek - FAZA II</t>
  </si>
  <si>
    <t>6ii1</t>
  </si>
  <si>
    <t>Postupak izravne dodjele za strateške projekte - Projekt Regionalni vodoopskrbni sustav Osijek - faza II</t>
  </si>
  <si>
    <t>Razvoj vodnokomunalne infrastrukture Nova Gradiška – Faza II</t>
  </si>
  <si>
    <t>Postupak izravne dodjele za strateške projekte - Razvoj vodokomunalne infrastrukture Nova Gradiška - faza II</t>
  </si>
  <si>
    <t>Slavča d.o.o.</t>
  </si>
  <si>
    <t>Poboljšanje vodno-komunalne infrastrukture grada Vukovara - Faza II</t>
  </si>
  <si>
    <t>Projekt - Poboljšanje vodno - komunalne infrastrukture grada Vukovara - Faza 2</t>
  </si>
  <si>
    <t>VODOVOD GRADA VUKOVARA d.o.o.</t>
  </si>
  <si>
    <t>UZOR - učimo zajedno, opažamo, reagiramo</t>
  </si>
  <si>
    <t>B.a.B.e. Budi aktivna. Budi emancipiran.</t>
  </si>
  <si>
    <t>Moj okoliš, moja budućnost!</t>
  </si>
  <si>
    <t>Društvo za oblikovanje održivog razvoja (DOOR)</t>
  </si>
  <si>
    <t>Volontiramo i mi</t>
  </si>
  <si>
    <t>Hrvatski crveni križ – Gradsko društvo Crvenog križa Našice</t>
  </si>
  <si>
    <t>Udruga Zvono</t>
  </si>
  <si>
    <t>Virovitičko-podravska, Požeško-slavonska, Osječko-baranjska</t>
  </si>
  <si>
    <t>WEST D.O.O.</t>
  </si>
  <si>
    <t>MONEX ŽUPANJA</t>
  </si>
  <si>
    <t>FRANAGRO D.O.O.</t>
  </si>
  <si>
    <t>Grad Slavonski Brod- tehnička pomoć ITU PT</t>
  </si>
  <si>
    <t>TA1</t>
  </si>
  <si>
    <t>Poziv za iskaz interesa Posredničkim tijelima integriranih teritorijalnih ulaganja za dodjelu bespovratnih sredstava iz Prioritetne osi 10 - Tehnička pomoć Operativnog programa Konkurentnost i kohezija 2014.-2020.</t>
  </si>
  <si>
    <t>Tehnička pomoć za ITU PT Osijek</t>
  </si>
  <si>
    <t>3a2</t>
  </si>
  <si>
    <t>CESTORAD d.d.</t>
  </si>
  <si>
    <t>Povećanje kapaciteta i modernizacija poslovanja kkroz ulaganje u radne strojeve tvrtke Cestorad d..d</t>
  </si>
  <si>
    <t>2/4.1.1</t>
  </si>
  <si>
    <t>1/4.3.3.</t>
  </si>
  <si>
    <t>Gazije Silva d.o.o.</t>
  </si>
  <si>
    <t>Seona Silva d.o.o.</t>
  </si>
  <si>
    <t>Fatuus Selva d.o.o.</t>
  </si>
  <si>
    <t>MILKA MATOKANOVIĆ</t>
  </si>
  <si>
    <t>PETAR GUBEROVIĆ</t>
  </si>
  <si>
    <t>DRAGANA HRDŽIĆ</t>
  </si>
  <si>
    <t>MIJO HRDŽIĆ</t>
  </si>
  <si>
    <t>SLAVEN MATEŠIĆ</t>
  </si>
  <si>
    <t>Sveučilište u Zagrebu
Šumarski fakultet</t>
  </si>
  <si>
    <t>CAMARG</t>
  </si>
  <si>
    <t>1.1 Povećanje transnacionalne aktivnosti inovativnih klastera i mreža ključnih sektora MED područja</t>
  </si>
  <si>
    <t>Regionalna razvojna agencija Slavonije i Baranje</t>
  </si>
  <si>
    <t>Razvijanje i jačanje međusektorskih veza između aktera u održivim biokompozitnim ambalažnim inovativnim sistemima u cirkularnoj ekonomiji Središnje Europe</t>
  </si>
  <si>
    <t>BIOCOMPACK-CE</t>
  </si>
  <si>
    <t>1.1 Poboljšati održive veze između sudionika inovativnih sustava s ciljem jačanja regionalnog kapaciteta za inovacije u središnjoj Europi</t>
  </si>
  <si>
    <t>Interreg Central Europe</t>
  </si>
  <si>
    <t>EcoCortec d.o.o.</t>
  </si>
  <si>
    <t>Srednjoeuropski prolaz za malo i srednje poduzetništvo do ključne tehnologije</t>
  </si>
  <si>
    <t>KETGATE</t>
  </si>
  <si>
    <t>TERA TEHNOPOLIS d.o.o.</t>
  </si>
  <si>
    <t>Integrirano planiranje zajedničke mobilnosti i regionalnog transporta za bolju povezanost Središnje Europe</t>
  </si>
  <si>
    <t>SHAREPLACE</t>
  </si>
  <si>
    <t>4.1 Poboljšati planiranje i koordinaciju regionalnih putničkih prijevoznih sustava u svrhu boljeg povezivanja s nacionalnim i europskim prijevoznim mrežama</t>
  </si>
  <si>
    <t>Javna ustanova Park prirode Papuk</t>
  </si>
  <si>
    <t>Geo priče UNESCO geoparka</t>
  </si>
  <si>
    <t>Franjevački samostan Vukovar</t>
  </si>
  <si>
    <t>Promicanje održivog korištenja prirodne baštine u nacionalnim parkovima i parkovima prirode</t>
  </si>
  <si>
    <t>6c2</t>
  </si>
  <si>
    <t>Energetska obnova višestambene zgrade na adresi Kardinala Alojzija Stepinca 7, Pakrac</t>
  </si>
  <si>
    <t>Energetska obnova višestambene zgrade na adresi Slavka Kolara 18 - 20, Požega</t>
  </si>
  <si>
    <t>Komunalac Požega d.o.o.</t>
  </si>
  <si>
    <t>Energetska obnova višestambene zgrade na adresi Slavonska 13, Požega</t>
  </si>
  <si>
    <t xml:space="preserve">Horse Ride in Srijem </t>
  </si>
  <si>
    <t>HORIS</t>
  </si>
  <si>
    <t>Rediscovering Opportunities through Sustainable Impact in Supporting Horticulture development in the cross border area</t>
  </si>
  <si>
    <t>ROSIS4H</t>
  </si>
  <si>
    <t>Integrated Cross-Border Monitoring and Management Systems for Flood Risks, Environmental and Biodiversity Protection and Forestry Through Transboundary Forest Retentions and Other Measures</t>
  </si>
  <si>
    <t>FORRET</t>
  </si>
  <si>
    <t>Subotica Osijek Secession Tourist Route</t>
  </si>
  <si>
    <t>S.O.S.</t>
  </si>
  <si>
    <t>Active SEnsor monitoring Network and environmental evaluation for protection and  wiSe use of WETLANDS and other surface waters</t>
  </si>
  <si>
    <t>SeNs Wetlands</t>
  </si>
  <si>
    <t>Osijek, Vukovar</t>
  </si>
  <si>
    <t xml:space="preserve">Cross-Border IT network for competitiveness, innovation and entrepreneurship </t>
  </si>
  <si>
    <t>XBIT</t>
  </si>
  <si>
    <t>Donji Miholjac, Magadenovac</t>
  </si>
  <si>
    <t>Vol ON:  pojačaj volontiranje</t>
  </si>
  <si>
    <t xml:space="preserve">
720921,59
</t>
  </si>
  <si>
    <t>Studentski katolički centar Palma</t>
  </si>
  <si>
    <t>Obrazovanje bez teškoća: implementacija usluge pomoćnika u nastavi  u svrhu osiguravanja jednakih obrazovnih mogućnosti za svu djecu</t>
  </si>
  <si>
    <t>10.iii.1</t>
  </si>
  <si>
    <t>Osiguravanje pomoćnika u nastavi i stručnih komunikacijskih posrednika učenicima s teškoćama u razvoju u osnovnoškolskim i srednjoškolskim odgojno-obrazovnim ustanovama, faza III</t>
  </si>
  <si>
    <t>Korak u život jednakih mogućnosti - faza III</t>
  </si>
  <si>
    <t>PETICA ZA DVOJE - Pomoć - Edukacija - Tim - Integracija - Ciljanost - Afirmacija ZA dvoje</t>
  </si>
  <si>
    <t>Grad Požega</t>
  </si>
  <si>
    <t>Obrazujmo se zajedno IV</t>
  </si>
  <si>
    <t>In-In - integracija I inkluzija</t>
  </si>
  <si>
    <t>OSIgurajmo im JEdnaKost</t>
  </si>
  <si>
    <t>Osječko - baranjska županija</t>
  </si>
  <si>
    <t>Helping faza III - projekt pružanja pomoći u nastvai učenicima s teškoćama u razvoju u osnovnim školama u Slavonskom Brodu</t>
  </si>
  <si>
    <t>Učimo zajedno 4</t>
  </si>
  <si>
    <t>S osmijehom u školu 3</t>
  </si>
  <si>
    <t>Osiguravanje pomoćnika u nastavi učenicima s teškoćama u razvoju u Vinkovcima II.</t>
  </si>
  <si>
    <t>Energetska obnova višestambene zgrade na adresi Stjepana Radića 3, Požega</t>
  </si>
  <si>
    <t>Energetska obnova višestambene zgrade na adresi Matice hrvatske 13, Pakrac</t>
  </si>
  <si>
    <t>Energetska obnova višestambene zgrade na adresi A. G. Matoša 32 - 34, Požega</t>
  </si>
  <si>
    <t>Energetska obnova višestambene zgrade na adresi Matice hrvatske 17,19, Pakrac</t>
  </si>
  <si>
    <t>Energetska obnova višestambene zgrade na adresi Antuna Gustava Matoša 24 - 26, Požega</t>
  </si>
  <si>
    <t>Energetska obnova višestambene zgrade na adresi Dr. Vlatka Mačeka 12, Požega</t>
  </si>
  <si>
    <t>Energetska obnova višestambene zgrade na adresi Trg graševine 3, Kutjevo</t>
  </si>
  <si>
    <t>Energetska obnova višestambene zgrade na adresi Matice hrvatske 15, Pakrac</t>
  </si>
  <si>
    <t>Energetska obnova višestambene zgrade na adresi Trg bana Josipa Jelačića 20, Pakrac</t>
  </si>
  <si>
    <t>Energetska obnova višestambene zgrade na adresi Vanje Radauša 2-4, Požega</t>
  </si>
  <si>
    <t>Energetska obnova višestambene zgrade na adresi Matice hrvatske 13A, Pakrac</t>
  </si>
  <si>
    <t>Energetska obnova višestambene zgrade na adresi Andrije Hebranga 3,5, Pakrac</t>
  </si>
  <si>
    <t>Energetska obnova višestambene zgrade na adresi Vanje Radauša 6-8, Požega</t>
  </si>
  <si>
    <t>Izgradnja poduzetničkog inkubatora Otok</t>
  </si>
  <si>
    <t>Razvoj poslovne infrastrukture</t>
  </si>
  <si>
    <t>Otok (VSŽ)</t>
  </si>
  <si>
    <t>Grad Zagreb, Zagrebačka, Bjelovarsko-bilogorska, Osječko-baranjska, Vukovarsko-srijemska, Brodsko-posavska i Splitsko-dalmatinska</t>
  </si>
  <si>
    <t>Vukovarsko-srijemska i Sisačko-moslavačka</t>
  </si>
  <si>
    <t>Krapinsko-zagorska,  Sisačko-moslavačka, Grad Zagreb, Primorsko-goranska, Šibensko-kninska i Osječko-baranjska</t>
  </si>
  <si>
    <t>Brodsko-posavska, Dubrovačko-neretvanska</t>
  </si>
  <si>
    <t>Zagrebačka, Bjelovarsko-bilogorska, Osječko-baranjska, Vukovarsko-srijemska, Grad Zagreb, Istarska</t>
  </si>
  <si>
    <t>Varaždinska, Brodsko-posavska, Vukovarsko-srijemska, Međimurska, Grad Zagreb, Ličko-senjska, Zadarska, Splitsko-dalmatinska, Istarska, Dubrovačko-neretvanska</t>
  </si>
  <si>
    <t>Virovitičko-podravska, Osječko-baranjska</t>
  </si>
  <si>
    <t>Virovitičko-podravska, Grad Zagreb</t>
  </si>
  <si>
    <t>Bjelovarsko-bilogorska, Požeško-slavonska</t>
  </si>
  <si>
    <t>Vukovarsko-srijemska, Grad Zagreb</t>
  </si>
  <si>
    <t>Varaždinska, Osječko-baranjska, Grad Zagreb, Primorsko-goranska, Splitsko-dalmatinska</t>
  </si>
  <si>
    <t>Mato Lukić</t>
  </si>
  <si>
    <t>Ivica Pečnik</t>
  </si>
  <si>
    <t>Sveučilište u Osijeku, Fakultet elektrotehnike, računarstva i informacijskih tehnologija;
Javna ustanova za upravljanje zaštićenim prirodnim vrijednostima Vukovarsko-srijemske županije</t>
  </si>
  <si>
    <t>Osječko-baranjska; 
Vukovarsko-srijemska</t>
  </si>
  <si>
    <t xml:space="preserve">Centar za tehnološki razvoj - Razvojna agencija Brodsko - posavske županije d.o.o.; Regionalni centar za biotehnološka istraživanja i razvoj Brodsko-posavske županije d.o.o.; Srednja škola Matije Antuna Reljkovića Slavonski Brod   </t>
  </si>
  <si>
    <t xml:space="preserve">Hrvatske vode; WWF Adria - Udruga za zaštitu prirode i očuvanje biološke raznolikosti </t>
  </si>
  <si>
    <t xml:space="preserve">Turistička zajednica grada Osijeka; Grad Osijek; Regionalna razvojna agencija Slavonije i Baranje d.o.o. za međunarodnu i regionalnu suradnju </t>
  </si>
  <si>
    <t xml:space="preserve">Poduzetnički inkubator; OSVIT - zadruga; Općina Magadenovac </t>
  </si>
  <si>
    <t>Općina Nijemci; Konjogojska udruga Vranac (HR)</t>
  </si>
  <si>
    <t>Udruga za zaštitu prirode i okoliša Zeleni Osijek; Javna ustanova agencija za upravljanje zaštićenim prirodnim vrijednostima OBŽ</t>
  </si>
  <si>
    <t>Grad Valpovo; TERA Tehnopolis d.o.o.</t>
  </si>
  <si>
    <t>Grad Belišće; Općina Gorjani</t>
  </si>
  <si>
    <t>Bubamara, Udruga osoba s invaliditetom Vinkovci, Dom za starije i nemoćne osobe Ilok</t>
  </si>
  <si>
    <t>"Bubamara", Udruga osoba s invaliditetom Vinkovci; Dom zdravlja Vinkovci; Dom zdravlja Županja</t>
  </si>
  <si>
    <t>Općina Stari Jankovci; Općina Tovarnik</t>
  </si>
  <si>
    <t>Brodsko-posavska županija; Brodsko ekološko društvo</t>
  </si>
  <si>
    <t>Grad Pleternica; Turistička zajednica grada Pleternice; Poduzetnički centar Pleternica</t>
  </si>
  <si>
    <t>Klasteri inovativnih tržnica temeljenih na konceptu "nula kilometara"</t>
  </si>
  <si>
    <t>nije potpisan ugovor, implementacija započela u veljači 2017.</t>
  </si>
  <si>
    <t>Ciljani iznos za Projekt Slavonija, Baranja i Srijem (EUR)</t>
  </si>
  <si>
    <t>Ciljani iznos za Projekt Slavonija, Baranja i Srijem (kn)</t>
  </si>
  <si>
    <t>Lokacija provedbe županija (kategorizacija)</t>
  </si>
  <si>
    <t>više županija</t>
  </si>
  <si>
    <t>Ukupno u svih pet županija</t>
  </si>
  <si>
    <t>Bespovratna sredstva dodijeljena partneru</t>
  </si>
  <si>
    <t>E-poslovni inkubator TERA</t>
  </si>
  <si>
    <t>Unapređenje konkurentnosti tvrtke CLARUM, Nova Gradiška, ulaganjem u strojeve i opremu</t>
  </si>
  <si>
    <t>Clarum d.o.o.</t>
  </si>
  <si>
    <t>Priprema projektne dokumentacije za obnovu kulturne baštine u svrhu razvoja integriranog razvojnog programa u</t>
  </si>
  <si>
    <t>Jačanje konkurentnosti poduzeća TEHNO-ELEKTRO d.o.o. proširenjem kapaciteta poslovanja ulaganjem u radne strojeve</t>
  </si>
  <si>
    <t>TEHNO-ELEKTRO d.o.o.</t>
  </si>
  <si>
    <t>Energetska obnova višestambene zgrade na adresi 204. Vukovarske brigade 87,89, Vukovar</t>
  </si>
  <si>
    <t>Tehnostan d.o.o.</t>
  </si>
  <si>
    <t>3/4.1.1</t>
  </si>
  <si>
    <t>OPG Bešlić Marin</t>
  </si>
  <si>
    <t>Citadela, zajednički ugostiteljski i poljoprivredni obrt</t>
  </si>
  <si>
    <t>Dominik B., poljoprivredni obrt</t>
  </si>
  <si>
    <t>OPG Strgar Antonio</t>
  </si>
  <si>
    <t>Energetska obnova višestambene zgrade na adresi Matice hrvatske 10,12, Pakrac</t>
  </si>
  <si>
    <t>Energetska obnova višestambene zgrade na adresi Dunavska 5, Vukovar</t>
  </si>
  <si>
    <t>Energetska obnova višestambene zgrade na adresi Ivana Gorana Kovačića 1, 1A i 3, Osijek</t>
  </si>
  <si>
    <t>Energetska obnova višestambene zgrade na adresi Dore Pejačević 3, Našice</t>
  </si>
  <si>
    <t>Energetska obnova višestambene zgrade na adresi Kralja Tomislava 5, Našice</t>
  </si>
  <si>
    <t>Energetska obnova višestambene zgrade na adresi Kneza Borne 10, Osijek</t>
  </si>
  <si>
    <t>Ines Šitum Kulić, predstavnik suvlasnika</t>
  </si>
  <si>
    <t>Energetska obnova višestambene zgrade na adresi Vijenac Jakova Gotovca 13 i 14, Osijek</t>
  </si>
  <si>
    <t>Domar d.o.o.</t>
  </si>
  <si>
    <t>Centar za potporu poduzetnicima</t>
  </si>
  <si>
    <t>općina Nijemci</t>
  </si>
  <si>
    <t>IZGRADNJA BICIKLISTIČKE STAZE OTOK - KOMLETINCI</t>
  </si>
  <si>
    <t>27.9.2017.</t>
  </si>
  <si>
    <t>GRAD OTOK</t>
  </si>
  <si>
    <t>MODERNIZACIJA JAVNE RASVJETE NASELJA SOTIN U VUKOVARU</t>
  </si>
  <si>
    <t>GRAD VUKOVAR</t>
  </si>
  <si>
    <t>DOGRADNJA DRUŠTVENOG DOMA I KNJIŽNICE - GUNJA</t>
  </si>
  <si>
    <t>OPĆINA GUNJA</t>
  </si>
  <si>
    <t>IZGRADNJA OGRADE OKO MJESNOG GROBLJA U PRIVLACI</t>
  </si>
  <si>
    <t>OPĆINA PRIVLAKA</t>
  </si>
  <si>
    <t>REKONSTRUKCIJA ZGRADE MJESNOG ODBORA MOHOVO</t>
  </si>
  <si>
    <t>GRAD ILOK</t>
  </si>
  <si>
    <t>PRESVLAČENJE ASFALTNOG KOLNIKA I DOGRADNJE KOLNIČKE KONSTRUKCIJE U ULICI NIKOLE TESLE, ANDRIJAŠEVCI</t>
  </si>
  <si>
    <t>OPĆINA ANDRIJAŠEVCI</t>
  </si>
  <si>
    <t>PUT U PROŠLOST</t>
  </si>
  <si>
    <t>OPĆINA BOROVO</t>
  </si>
  <si>
    <t>SANACIJA NERAZVRSTANE CESTE U ULICI VLADIMIRA NAZORA</t>
  </si>
  <si>
    <t>OPĆINA BOŠNJACI</t>
  </si>
  <si>
    <t>TEHNIČKO ODRŽAVANJE RUKOMETNOG IGRALIŠTA</t>
  </si>
  <si>
    <t>OPĆINA CERNA</t>
  </si>
  <si>
    <t>OBNOVA NOGOSTUPA NA PODRUČJU OPĆINE LOVAS</t>
  </si>
  <si>
    <t>OPĆINA LOVAS</t>
  </si>
  <si>
    <t>ENERGIJOM DO ZAJEDNIŠTVA</t>
  </si>
  <si>
    <t>OPĆINA NIJEMCI</t>
  </si>
  <si>
    <t>REKONSTRUKCIJA PJEŠAČKIH STAZA NA PODRUČJU OPĆINE TOMPOJEVCI</t>
  </si>
  <si>
    <t>OPĆINA TOMPOJEVCI</t>
  </si>
  <si>
    <t>IZGRADNJA 3 PARKIRALIŠTA S PRIPADAJUĆIM NOGOSTUPOM U ULICI STJEPANA RADIĆA, U NASELJU ILAČA</t>
  </si>
  <si>
    <t>OPĆINA TOVARNIK</t>
  </si>
  <si>
    <t>PROJEKT REKONSTRUKCIJE- POVEĆANJE TOPLINSKE ZAŠTITE OVOJNICE ZGRADE DVD TRPINJA</t>
  </si>
  <si>
    <t>OPĆINA TRPINJA</t>
  </si>
  <si>
    <t>DOVRŠETAK VODOVODNE MREŽE U VOĐINCIMA</t>
  </si>
  <si>
    <t>OPĆINA VOĐINCI</t>
  </si>
  <si>
    <t>IZGRADNJA DRUŠTVENOG DOMA U NOVOM ANTUNOVCU</t>
  </si>
  <si>
    <t>OPĆINA ŠPIŠIĆ BUKOVICA</t>
  </si>
  <si>
    <t>IZGRADNJA NOGOSTUPA U NASELJU ČAĐAVIČKI LUG</t>
  </si>
  <si>
    <t>OPĆINA ČAĐAVICA</t>
  </si>
  <si>
    <t>REKONSTRUKCIJA OSNOVNE ŠKOLE IVAN GORAN KOVAČIĆ</t>
  </si>
  <si>
    <t>IZGRADNJA DJEČJEG IGRALIŠTA U ZDENCIMA</t>
  </si>
  <si>
    <t>OPĆINA ZDENCI</t>
  </si>
  <si>
    <t>IZGRADNJA DRUŠTVENOG DOMA U PČELIĆU</t>
  </si>
  <si>
    <t>OPĆINA SUHOPOLJE</t>
  </si>
  <si>
    <t>POKAZALO SE ODLIČNIM</t>
  </si>
  <si>
    <t>OPĆINA PITOMAČA</t>
  </si>
  <si>
    <t>SANACIJA DUŠTVENOG DOMA U NASELJU BUKOVAČKI ANTUNOVAC</t>
  </si>
  <si>
    <t>OPĆINA NOVA BUKOVICA</t>
  </si>
  <si>
    <t xml:space="preserve">IZGRADNJA NERAZVRSTANIH CESTA U ULICAMA PETRA SVAČIĆA I FRANJE JUSUPA U ČAČINCIMA </t>
  </si>
  <si>
    <t>OPĆINA ČAČINCI</t>
  </si>
  <si>
    <t>SANACIJA ZGRADE MJESNOG DOMA VLADIMIR NAZOR SLATINA</t>
  </si>
  <si>
    <t>GRAD SLATINA</t>
  </si>
  <si>
    <t>UREĐENJE DJEČJEG VRTIĆA</t>
  </si>
  <si>
    <t>OPĆINA ČAGLIN</t>
  </si>
  <si>
    <t>SANACIJA DRUŠTVENOG DOMA U KULI</t>
  </si>
  <si>
    <t>GRAD KUTJEVO</t>
  </si>
  <si>
    <t>REKONSTRUKCIJA STAROG KINA U MULTIMEDIJALNU DVORANU</t>
  </si>
  <si>
    <t>GRAD PLETERNICA</t>
  </si>
  <si>
    <t>MODERNIZACIJA DIJELA ULICE RADNIČKIH SINDIKATA I OBNOVA DIJELA NOGOSTUPA U ULICI PILANSKI PUT</t>
  </si>
  <si>
    <t>GRAD PAKRAC</t>
  </si>
  <si>
    <t>UNUTARNJE UREĐENJE ZGRADE AMBULANTE I UNAPRJEĐENJE ZDRAVSTVENE ZAŠTITE U DONJOJ MOTIČINI</t>
  </si>
  <si>
    <t>REKONSTRUKCIJA NOGOSTUPA U SELIMA OPĆINE JAGODNJAK</t>
  </si>
  <si>
    <t>OPĆINA JAGODNJAK</t>
  </si>
  <si>
    <t>SANACIJA NOGOSTUPA NA PODRUČJU OPĆINE DRAŽ</t>
  </si>
  <si>
    <t>OPĆINA DRAŽ</t>
  </si>
  <si>
    <t>OBNOVA DOMA JURJEVAC</t>
  </si>
  <si>
    <t>OPĆINA PUNITOVCI</t>
  </si>
  <si>
    <t>ODVODNJA I PROČIŠĆAVANJE OTPADNIH VODA OPĆINE STRIZIVOJNA II. B ETAPA - III. FAZA</t>
  </si>
  <si>
    <t>OPĆINA STRIZIVOJNA</t>
  </si>
  <si>
    <t>KANALIZACIJSKA MREŽA NASELJA KOPAČEVO I SPOJNI CJEVOVOD KOPAČEVO-BILJE</t>
  </si>
  <si>
    <t>OPĆINA BILJE</t>
  </si>
  <si>
    <t>POVEĆANJE ENERGETSKE UČINKOVITOSTI I MODERNIZACIJA JAVNE RASVJETE U GRADU BELIŠĆU- ULICA KRALJA TOMISLAVA</t>
  </si>
  <si>
    <t>GRAD BELIŠĆE</t>
  </si>
  <si>
    <t>IZGRADNJA PJEŠAČKIH STAZA KROZ NASELJE KAMENAC</t>
  </si>
  <si>
    <t>OPĆINA KNEŽEVI VINOGRADI</t>
  </si>
  <si>
    <t>IZGRADNJA I OBNOVA NOGOSTUPA U NASELJIMA OPĆINE PETLOVAC</t>
  </si>
  <si>
    <t>OPĆINA PETLOVAC</t>
  </si>
  <si>
    <t>MODERNIZACIJA JAVNE RASVJETE OPĆINE ERNESTINOVO</t>
  </si>
  <si>
    <t>OPĆINA ERNESTINOVO</t>
  </si>
  <si>
    <t>ENERGETSKA OBNOVA DOMA KULTURE U SEMELJCIMA</t>
  </si>
  <si>
    <t>OPĆINA SEMELJCI</t>
  </si>
  <si>
    <t>IZRADA OGRADE OKO GROBLJA</t>
  </si>
  <si>
    <t>OPĆINA VIŠKOVCI</t>
  </si>
  <si>
    <t>IZGRADNJA KUĆE OPROŠTAJA U NASELJU BREZOVICA</t>
  </si>
  <si>
    <t>OPĆINA MARIJANCI</t>
  </si>
  <si>
    <t>REKONSTRUKCIJA TRG J.J. STROSSMAYERA U ĐAKOVU</t>
  </si>
  <si>
    <t>GRAD ĐAKOVO</t>
  </si>
  <si>
    <t>IZGRADNJA JAVNE RASVJETE IGRALIŠTA U SPORTSKO REKREACIJSKOM CENTRU U IVANOVCU</t>
  </si>
  <si>
    <t>OPĆINA ANTUNOVAC</t>
  </si>
  <si>
    <t>IZGRADNJA DRUŠTVENOG CENTRA I POPRATNE INFRASTRUKTURE</t>
  </si>
  <si>
    <t>OPĆINA ČEMINAC</t>
  </si>
  <si>
    <t>IZGRADNJA PJEŠAČKIH STAZA U NASELJIMA NA PODRUČJU OPĆINE ĐURĐENOVAC, ULICA LJUDEVITA GAJA U NASELJU BELJEVINA</t>
  </si>
  <si>
    <t>OPĆINA ĐURĐENOVAC</t>
  </si>
  <si>
    <t>"CESTE SEOSKOG ŽIVOTA" - REKONSTRUKCIJA NERAZVRSTANIH CESTA U NASELJIMA OPĆINE ERDUT</t>
  </si>
  <si>
    <t>OPĆINA ERDUT</t>
  </si>
  <si>
    <t>ODRŽAVANJE OBOSTRANOG POSTOJEĆEG NOGOSTUPA U ULICI DORE PEJAČEVIĆ I U FERIĆEVOJ ULICI U FERIČANCIMA</t>
  </si>
  <si>
    <t>OPĆINA FERIČANCI</t>
  </si>
  <si>
    <t>REKONSTRUKCIJA POLJOPRIVREDNE GRAĐEVINE  (MLIN) U JAVNU GRAĐEVINU (KULTURNO-TURISTIČKI CENTAR) - III. FAZA</t>
  </si>
  <si>
    <t>OPĆINA GORJANI</t>
  </si>
  <si>
    <t>OBNOVA VIŠENAMJENSKOG DRUŠTVENOG OBJEKTA - UPRAVNA ZGRADA OPĆINE</t>
  </si>
  <si>
    <t>OPĆINA LEVANJSKA VAROŠ</t>
  </si>
  <si>
    <t>IZGRADNJA PARKIRALIŠTA U OPĆINI MAGADENOVAC</t>
  </si>
  <si>
    <t>OPĆINA MAGADENOVAC</t>
  </si>
  <si>
    <t>IZGRADNJA JAVNE RASVJETE PETRIJEVCI, ULICA DR. I.RIBARA, M.A.RELJKOVIĆA, J.KOZARCA, J.J.STROSSMAYERA, J.UŽAREVIĆA, KOLODVORSKA ULICA I V.NAZORA U PETRIJEVCIMA</t>
  </si>
  <si>
    <t>OPĆINA PETRIJEVCI</t>
  </si>
  <si>
    <t>IZGRADNJA JAVNE RASVJETE</t>
  </si>
  <si>
    <t>OPĆINA SATNICA ĐAKOVAČKA</t>
  </si>
  <si>
    <t>IZGRADNJA I OBNOVA NOGOSTUPA</t>
  </si>
  <si>
    <t>OPĆINA TRNAVA</t>
  </si>
  <si>
    <t>REKONSTRUKCIJA NOGOSTUPA - DOPSIN</t>
  </si>
  <si>
    <t>OPĆINA VLADISLAVCI</t>
  </si>
  <si>
    <t xml:space="preserve">IMPLEMENTACIJA NOVIH ENERGETSKI UČINKOVITIH RASVJETNIH TIJELA NA PODRUČJU OPĆINE VUKA </t>
  </si>
  <si>
    <t>OPĆINA VUKA</t>
  </si>
  <si>
    <t>IZGRADNJA VIŠENAMJENSKOG IGRALIŠTA, PARKIRALIŠTA I POPRATNIH SADRŽAJA U NASELJU DUBOVAC</t>
  </si>
  <si>
    <t>IZGRADNJA TOPLOVODA U NSELJU STARA GRADIŠKA</t>
  </si>
  <si>
    <t>REKONSTRUKCIJA NERAZVRSTANIH CESTA I IZGRADNJA PJEŠAČKIH STAZA U OPĆINI DAVOR</t>
  </si>
  <si>
    <t>UREĐENJE I SANACIJA DRUŠTVENOG DOMA U STARIM PERKOVCIMA</t>
  </si>
  <si>
    <t>REKONSTRUKCIJA I DOGRADNJA DRUŠTVENOG DOMA U GARČINU</t>
  </si>
  <si>
    <t>OBOVA I MODERNIZACIJA PJEŠAČKIH STAZA UNUTAR GRADSKOG PARKA U CENTRU GRADA NOVA GRADIŠKA</t>
  </si>
  <si>
    <t>REKONSTRUKCIJA ZGRADE "STARE ŠKOLE" U POSLOVNO-JAVNU GRAĐEVINU ( BIBLIOTEKA SA ČITAONICOM I IGRAONICOM  S PRATEĆIM SADRŽAJEM)</t>
  </si>
  <si>
    <t>UREĐENJE TRGA KRALJA TOMISLAVA U DONJIM ANDRIJEVCIMA</t>
  </si>
  <si>
    <t>SANACIJA LOKLANE CESTE U ULICI MATIJE GUPCA U SLAVONSKOM ŠAMCU</t>
  </si>
  <si>
    <t>JAVNA RASVJETA NA ŽUPANIJSKOJ PROMETNICI RADOVANJE-MALINO (DO KRŽANJA SA ŽELJEZNIČKIM KOLOSJEKOM) - II. FAZA</t>
  </si>
  <si>
    <t>IZGRADNJA PROMETNICA U FIROVOJ ULICI U NASELJU GORNJA VRBA DUŽINE 281,28 m</t>
  </si>
  <si>
    <t>II. FAZA IZGRADNJE CESTE U ULICI DR. MILE BUDAKA U RUŠĆICI</t>
  </si>
  <si>
    <t>ODRŽAVANJE PJEŠAČKE STAZE U ULICI KRALJA TOMISLAVA U NOVOJ KAPELI</t>
  </si>
  <si>
    <t>OBNOVA ASFALTNOG SLOJA PJEŠAČKE STAZE U ULICI MATIJE GUPCA U NASELJU STARO PETROVO SELO</t>
  </si>
  <si>
    <t>IZGRADNJA PARKIRALIŠTA NA GROBLJU SV. MATIJA U SIBINJU</t>
  </si>
  <si>
    <t>REKONSTRUKCIJA I IZGRADNJA NOGOSTUPA U NASELJU REŠETARI</t>
  </si>
  <si>
    <t>SANACIJA KOLNIKA CESTE U ULICI BEŠLIJSKI SOKAK KROZ NASELJE SIČICE</t>
  </si>
  <si>
    <t>IZGRADNJA MRTVAČNICE U NASELJU SVILAJ</t>
  </si>
  <si>
    <t>IZGRADNJA MRTVAČNICE U MJESTU ORIOVČIĆ</t>
  </si>
  <si>
    <t>GRAD POŽEGA</t>
  </si>
  <si>
    <t>GRAD VALPOVO</t>
  </si>
  <si>
    <t>Mreža inkubatora Virovitičko-podravske županije</t>
  </si>
  <si>
    <t>E - inkubator</t>
  </si>
  <si>
    <t>Povećanje kapaciteta poslovanja poduzeća AMM d.o.o. ulaganjem u radne strojeve i opremu</t>
  </si>
  <si>
    <t>AMM d.o.o.</t>
  </si>
  <si>
    <t>Energetska obnova višestambene zgrade na adresi Trg pl. Mihalovića 2, Orahovica</t>
  </si>
  <si>
    <t>Energetska obnova višestambene zgrade na adresi Radnička 2, Markovac Našički</t>
  </si>
  <si>
    <t>Energetska obnova višestambene zgrade na adresi Dr. Franje Račkoga 18C, 18D, Županja</t>
  </si>
  <si>
    <t>Energetska obnova višestambene zgrade na adresi Sokolska 3, Našice</t>
  </si>
  <si>
    <t>Energetska obnova višestambene zgrade na adresi Športska 1, Našice</t>
  </si>
  <si>
    <t>Energetska obnova višestambene zgrade na adresi Vinogradska 2, Našice</t>
  </si>
  <si>
    <t>Energetska obnova višestambene zgrade na adresi Vijenac Paje Kolarića 8 i 9, Osijek</t>
  </si>
  <si>
    <t>Slavica Čapo predstavnik suvlasnika</t>
  </si>
  <si>
    <t>Energetska obnova višestambene zgrade na adresi Matice hrvatske 21, 23, Pakrac</t>
  </si>
  <si>
    <t>Energetska obnova višestambene zgrade na adresi Vijenac Petrove gore 2, Osijek</t>
  </si>
  <si>
    <t>Maior Domus d.o.o.</t>
  </si>
  <si>
    <t>Prezentacijsko edukacijski centar Tikveš</t>
  </si>
  <si>
    <t>Javna ustanova Park Prirode Kopački rit</t>
  </si>
  <si>
    <t>Projekt izgradnje turističkog pristaništa Sakadaš u Parku prirode Kopački rit</t>
  </si>
  <si>
    <t>Javna ustanovs Park prirode Kopački rit</t>
  </si>
  <si>
    <t>Cesta zlatne niti</t>
  </si>
  <si>
    <t>Drenovci</t>
  </si>
  <si>
    <t>Proširenje proizvodnih kapaciteta radi jačanja konkurentnosti i razvoja novih kompetencija</t>
  </si>
  <si>
    <t>Psunj d.d.</t>
  </si>
  <si>
    <t>Rešetari</t>
  </si>
  <si>
    <t>Poduzetnički inkubator i akcelerator Antunovac</t>
  </si>
  <si>
    <t>Antunovac</t>
  </si>
  <si>
    <t>Reciklažno dvorište Studenac - Općina Erdut</t>
  </si>
  <si>
    <t>6i1</t>
  </si>
  <si>
    <t>Građenje reciklažnih dvorišta</t>
  </si>
  <si>
    <t>Erdut</t>
  </si>
  <si>
    <t>projekta Rekonstrukcija i opremanje hardverskog laboratorija Poduzetničkog inkubatora BIOS-a</t>
  </si>
  <si>
    <t>Poduzetnički inkubator BIOS d.o.o.</t>
  </si>
  <si>
    <t>Izgradnja reciklažnog dvorišta u Općini Borovo</t>
  </si>
  <si>
    <t>Borovo</t>
  </si>
  <si>
    <t>Poduzetnički inkubator Požega</t>
  </si>
  <si>
    <t>Energetska obnova zgrade Dječjeg vrtića Zvončić na adresi Dore Pejačević 4, Našice</t>
  </si>
  <si>
    <t>Dječji vrtić Zvončić</t>
  </si>
  <si>
    <t>Energetska obnova zgrade Osnovne škole Dalj na adresi Zagrebačka 2b, Dalj</t>
  </si>
  <si>
    <t>Energetska obnova zgrade Druge srednje škole Beli Manastir na adresi Školska 3, Beli Manastir</t>
  </si>
  <si>
    <t>Energetska obnova zgrade Područne škole Kozarac na adresi Matije Gupca 5, Kozarac, Osnovne škole Čeminac, Čeminac</t>
  </si>
  <si>
    <t>Energetska obnova zgrade Osnovne škole Ivane Brlić Mažuranić na adresi Trg dr. Franje Tuđmana 5, Koška</t>
  </si>
  <si>
    <t>Energetska obnova zgrade Područne škole Črnkovci na adresi K.A.Stepinca 51, Osnovne škole Hrvatski sokol, Črnkovci</t>
  </si>
  <si>
    <t>4c1</t>
  </si>
  <si>
    <t>Energetska obnova zgrada i korištenje obnovljivih izvora energije u javnim ustanovama koje obavljaju djelatnost odgoja i obrazovanja</t>
  </si>
  <si>
    <t>Energetska obnova zgrade Osnovne škole Ladimirevci na adresi Đuke Maričića - Munje 21, Ladimirevci, Valpovo</t>
  </si>
  <si>
    <t>Energetska obnova zgrade Osnovne škole Vladimir Nazor na adresi Kalnička 17, Čepin</t>
  </si>
  <si>
    <t>Jače zajedno - razvoj proizvoda i internacionalizacija</t>
  </si>
  <si>
    <t>STRONGER</t>
  </si>
  <si>
    <t>Centar za tehnološki razvoj - Razvojna agencija 
Brodsko-posavske županije d.o.o.</t>
  </si>
  <si>
    <t>Ulaganje u proširenje kapaciteta poduzeća ETNO SELO d.o.o.</t>
  </si>
  <si>
    <t>Energetska obnova zgrade Dječjeg vrtića Vila na adresi Kralja Petra Krešimira 2, Đakovo</t>
  </si>
  <si>
    <t>Energetska obnova zgrade Srednje škole Isidora Kršnjavoga na adresi Augusta Cesarca 20, Našice</t>
  </si>
  <si>
    <t>Energetska obnova zgrade Osnovne škole Josipa Kozarca na adresi Školska 21, Semeljci</t>
  </si>
  <si>
    <t>Energetska obnova zgrade Graditeljsko-geodetske škole Osijek na adresi Drinska 16a, Osijek</t>
  </si>
  <si>
    <t>Energetska obnova zgrade POdručne škole Novi Bezdan na adresi Srednja ulica 9, Novi Bezdan, Osnovne škole Zmajevac, Zmajevac</t>
  </si>
  <si>
    <t>Energetska obnova zgrade Područne škole Kotlina na adresi Glavna 1c, Kotlina, Osnovne škole Zmajevac, Zmajevac</t>
  </si>
  <si>
    <t>Energetska obnova zgrade Područne škole Petlovac na adresi Rade Končara 29, Petlovac, Osnovne škole Šećerana, Šećerana</t>
  </si>
  <si>
    <t>Energetska obnova zgrade Područne škole Kapelna na adresi Petra Preradovića 103, Osnovne škole Ante Starčevića, Kapelna</t>
  </si>
  <si>
    <t>Energetska obnova zgrade Osnovne škole Antuna Mihanovića na adresi Gundulićeva 5a, Osijek</t>
  </si>
  <si>
    <t>Energetska obnova zgrade Osnovne škole Grigor Vitez na adresi Korčulanska ulica 1, Osijek</t>
  </si>
  <si>
    <t>Energetska obnova zgrade Osnovne škole Milka Cepelića na adresi Milka Cepelića 1, Vuka</t>
  </si>
  <si>
    <t>Energetska obnova zgrade Gimnazije A.G.Matoša na adresi Vijenac kardinala Alojzija Stepinca 11, Đakovo</t>
  </si>
  <si>
    <t>Ulaganjem do izvrsnosti</t>
  </si>
  <si>
    <t>Uvođenje opreme za povećanje kapaciteta proizvodnje i rast konkurentnosti</t>
  </si>
  <si>
    <t>Energetska obnova zgrade Osnovne škole Vladimir Nazor na adresi Trg Matije Gupca 9, Feričanci</t>
  </si>
  <si>
    <t>Energetska obnova zgrade Osnovne škole Matije Petra Katančića na adresi Ive Lole Ribara 3, Valpovo</t>
  </si>
  <si>
    <t>Energetska obnova zgrade Osnovne škole Miroslava Krleže na adresi Kralja Zvonimira 100, Čepin</t>
  </si>
  <si>
    <t>Ulaganje u nabavku strojeva i opreme za proizvodnju proizvoda od betona</t>
  </si>
  <si>
    <t>Izgradnja nove poslovne jedinice u svrhu proširenja kapaciteta poslovanja</t>
  </si>
  <si>
    <t>KULTURNA BAŠTINA PRANDAU-MAILATH</t>
  </si>
  <si>
    <t>Tehnološki inkubator Nova Gradiška</t>
  </si>
  <si>
    <t>Znanstveni centar izvrsnosti za personaliziranu brigu o zdravlju</t>
  </si>
  <si>
    <t>Poduzetnički inkubator Lipik</t>
  </si>
  <si>
    <t>Poduzetnički inkubator Vinkovci</t>
  </si>
  <si>
    <t>BIT NET - umrežavanjem do razvoja poduzetništva u Valpovštini i Miholjštini</t>
  </si>
  <si>
    <t>Poboljšanje poslovnog razvoja i tehnološke spremnosti MSP-ova  E-impuls</t>
  </si>
  <si>
    <t>1a1</t>
  </si>
  <si>
    <t>Vrhunska istraživanja Znanstvenih centara izvrsnosti</t>
  </si>
  <si>
    <t>ETNO SELO</t>
  </si>
  <si>
    <t>Dječji vrtić Vila</t>
  </si>
  <si>
    <t>Heureka obrt</t>
  </si>
  <si>
    <t>Raspon d.o.o.</t>
  </si>
  <si>
    <t>GRAD DONJI MIHOLJAC</t>
  </si>
  <si>
    <t>Industrijski park Nova Gradiška d.o.o.</t>
  </si>
  <si>
    <t>Sveučilište Josipa Jurja Strossmayera u Osijeku</t>
  </si>
  <si>
    <t>Valpovo</t>
  </si>
  <si>
    <t>Nabava fotoaparata i stroja za lasersko izrezivanje u svrhu unapređenja usluga i povećanja konkurentnosti tvrtke Foto Art d.o.o.</t>
  </si>
  <si>
    <t>Foto Art d.o.o.</t>
  </si>
  <si>
    <t>Razvoj i komercijalizacija inovativne pčelarske vage - Sunbee</t>
  </si>
  <si>
    <t>Tavu d.o.o.</t>
  </si>
  <si>
    <t>Modernizacija proizvodnje voćnih destilata kroz nabavu strojeva i opreme</t>
  </si>
  <si>
    <t>Obrt Williams, vl. Zlatko Šimić</t>
  </si>
  <si>
    <t>Izgradnja i opremanje novog studija te nabava novog odašiljača</t>
  </si>
  <si>
    <t>Radio Vallis Aurea</t>
  </si>
  <si>
    <t>Projekt nabavke strojeva za obradu lima i željeza</t>
  </si>
  <si>
    <t>Strojobravarsko-limarski obrt Rajković</t>
  </si>
  <si>
    <t>Poboljšanje razvojnih mogućnosti poduzeća Staklo projekt d.o.o.</t>
  </si>
  <si>
    <t>Staklo projekt d.o.o.</t>
  </si>
  <si>
    <t>Jačanje konkurentnosti tvrtke O.K.I. d.o.o. kroz nabavu stroja u svrhu proširenja djelatnosti</t>
  </si>
  <si>
    <t>O.K.I. d.o.o.</t>
  </si>
  <si>
    <t>Nabavka strojeva i opreme za rad na završnim građevinskim poslovima</t>
  </si>
  <si>
    <t>Knjigovodstveno-građevinski obrt D.M</t>
  </si>
  <si>
    <t>Izgradnja studentskog doma u Požegi</t>
  </si>
  <si>
    <t>Veleučilište u Požegi</t>
  </si>
  <si>
    <t>Povećanje konkurentnosti tvrtke Gauss d.o.o. uvođenjem sustava za informatizaciju poslovnih procesa</t>
  </si>
  <si>
    <t>Gauss d.o.o.</t>
  </si>
  <si>
    <t>Energetska obnova višestambene zgrade na adresi Bosutska 17, Osijek</t>
  </si>
  <si>
    <t>Zoran Eror, ovlašteni predstavnik suvlasnika</t>
  </si>
  <si>
    <t>Vezemo budućnost</t>
  </si>
  <si>
    <t>Vezenine oko</t>
  </si>
  <si>
    <t>Negoslavci</t>
  </si>
  <si>
    <t>Nabavka stroja za oblikovanje lima</t>
  </si>
  <si>
    <t>Limarski obrt Promina</t>
  </si>
  <si>
    <t>Ulaganje u proširenje kapaciteta i povećanje konkurentnosti poduzeća Palavra d.o.o.</t>
  </si>
  <si>
    <t>Palavra d.o.o.</t>
  </si>
  <si>
    <t>Projekt nabave hidraulične platforme</t>
  </si>
  <si>
    <t>LUK OBRT ZA USLUGE</t>
  </si>
  <si>
    <t>Semeljci</t>
  </si>
  <si>
    <t>Nabavka skele za završne građevinske radove</t>
  </si>
  <si>
    <t>Suhomont d.o.o.</t>
  </si>
  <si>
    <t>Spectre j.d.o.o.</t>
  </si>
  <si>
    <t>FotoSIGMA impuls rasta</t>
  </si>
  <si>
    <t>BZ Foto Sigma</t>
  </si>
  <si>
    <t>Proširenje kapaciteta proizvodnih i uslužnih djelatnosti poduzeća Optika Šarić</t>
  </si>
  <si>
    <t>Optika Šarić d.o.o</t>
  </si>
  <si>
    <t>Projekt nabavke rovokopača-utovarivača</t>
  </si>
  <si>
    <t>Djelatnik d.o.o.</t>
  </si>
  <si>
    <t>Ulaganje u modernizaciju usluga - Foto video studio C</t>
  </si>
  <si>
    <t>Foto video studio C, vl. Marijeta Dorić</t>
  </si>
  <si>
    <t>Povećanje konkuretnosti društva Ponteks implementacijom novih strojeva</t>
  </si>
  <si>
    <t>Ponteks d.o.o.</t>
  </si>
  <si>
    <t>Optimizacija poslovanja i povećanje konkuretnosti obrta ELEKTRO-TEAM</t>
  </si>
  <si>
    <t>Obrt Elektro Team, vl. Tomislav Čabraja</t>
  </si>
  <si>
    <t>Baby Sunshine j.d.o.o.</t>
  </si>
  <si>
    <t>Širenje kapaciteta za proizvodnju radne obuće i nabava certifikata</t>
  </si>
  <si>
    <t>Zlatna nit d.o.o.</t>
  </si>
  <si>
    <t>Ulaganje u razvoj Staklo Bakar d.o.o.</t>
  </si>
  <si>
    <t>Staklo Bakar d.o.o.</t>
  </si>
  <si>
    <t>Jačanje prerađivačkih kapaciteta tvrtke uz osiguranje energetske efikasnosti</t>
  </si>
  <si>
    <t>Konjik d.o.o.</t>
  </si>
  <si>
    <t>Čepin</t>
  </si>
  <si>
    <t>IRBI - hrvatska proizvodnja papirnih mlinarskih vreća i vrećica za pakiranje u pekarskoj industriji</t>
  </si>
  <si>
    <t>Irbi d.o.o.</t>
  </si>
  <si>
    <t>Povećanje konkuretnosti i poslovne učinkovitosti obrta Megaplast, Nova Gradiška, ulaganjem u suvremenu opremu i značajnim povećanjem proizvodnog kapaciteta</t>
  </si>
  <si>
    <t>Proizvodnja i montaža Megaplast, vl. Igor Berić</t>
  </si>
  <si>
    <t>Povećanje učinkovitosti i jačanje konkurentnosti putem modernizacije tehnološke baze za preradu voća i proizvodnju proizvoda od voća</t>
  </si>
  <si>
    <t>Slavonika j.d.o.o.</t>
  </si>
  <si>
    <t>Povećanje konkurentnosti i tehnološke opremljenosti poduzeća BGS Elektrika d.o.o. Slavonski Brod kroz ulaganje u materijalnu imovinu s ciljem povećanja tržišnog udjela i novih radnih mjesta</t>
  </si>
  <si>
    <t>BGS Elektrika d.o.o.</t>
  </si>
  <si>
    <t>Uvođenje nove poslovne jedinice aerofotogrametrijskog snimanja</t>
  </si>
  <si>
    <t>Ured ovlaštenog inženjera geodezije Darko Milošević</t>
  </si>
  <si>
    <t>Poboljšanje sposobnosti STEPIĆ USLUGA unaprjeđenjem tehničkih i proširenjem ljudskih kapaciteta</t>
  </si>
  <si>
    <t>Stepić usluge, iznajmljivanje rovokopača, vl. Ivica Stepić</t>
  </si>
  <si>
    <t>Vrpolje</t>
  </si>
  <si>
    <t>Sum</t>
  </si>
  <si>
    <t>Converting the region’s Sokci cultural heritage assets to tourism attractions</t>
  </si>
  <si>
    <t>Sokci</t>
  </si>
  <si>
    <t>SC 2.1.  Promicanje mogućnosti korištenja prirodnog i kulturnog nasljeđa kao turističkih znamenitosti  s mogućnošću stvaranja prihoda, Komponenta 1 - Biciklističke staze</t>
  </si>
  <si>
    <t>Interreg V-A Program suradnje Mađarska-Hrvatska 2014.-2020.</t>
  </si>
  <si>
    <t>Općina Čepin</t>
  </si>
  <si>
    <t>Development of touristic navigation on Drava waterway between sections of 0+000 – 198+600 rkm</t>
  </si>
  <si>
    <t>DRAWA</t>
  </si>
  <si>
    <t>SC 2.1.  Promicanje mogućnosti korištenja prirodnog i kulturnog nasljeđa kao turističkih znamenitosti  s mogućnošću stvaranja prihoda, Komponenta 3 -  Tematske rute i turističke usluge</t>
  </si>
  <si>
    <t>Sustainable table - Culinary traditions and innovations along Baranya Greenway</t>
  </si>
  <si>
    <t>Eat Green</t>
  </si>
  <si>
    <t>Savez Poduzetnika Madara Hrvatske</t>
  </si>
  <si>
    <t>Opcina Knezevi Vinogradi</t>
  </si>
  <si>
    <t>Sustainable energy use in CBC area of Croatia and Hungary</t>
  </si>
  <si>
    <t>SUECH</t>
  </si>
  <si>
    <t>SC 3.1 Uključivanje većeg broja društvenih i institucionalnih dionika u prekograničnu suradnju, komponeta 1 - Tematska suradnja</t>
  </si>
  <si>
    <t>Obnovljivi izvori energije Osijek d.o.o</t>
  </si>
  <si>
    <t>Regionalna razvojna agencija Slavonije i Baranje d.o.o.</t>
  </si>
  <si>
    <t>Udruga EU Centar</t>
  </si>
  <si>
    <t>Cross-border Co-operation on Creating Sustainable Region and Source Efficient Society</t>
  </si>
  <si>
    <t>2Regions2Sustain</t>
  </si>
  <si>
    <t>"Unikom" d.o.o.</t>
  </si>
  <si>
    <t>Ecological revitalization of Boros-Dráva and Aljmaski rit branches to renew aquatic habitats, increase biodiversity and fishing tourism possibilities</t>
  </si>
  <si>
    <t>Aljmaski rit&amp;Boros Drava</t>
  </si>
  <si>
    <t>SC 2.2. Obnova ekološke raznolikosti u pograničnom području</t>
  </si>
  <si>
    <t>Hrvatske vode, pravna osoba za upravljanje vodama</t>
  </si>
  <si>
    <t>Zeleni Hrvatske</t>
  </si>
  <si>
    <t>Co-operation between Public Administration in Cross-Border regions of Croatia and Hungary for Serving Citizens Better</t>
  </si>
  <si>
    <t>CATCH</t>
  </si>
  <si>
    <t>SC 3.1 Uključivanje većeg broja društvenih i institucionalnih dionika u prekograničnu suradnju</t>
  </si>
  <si>
    <t xml:space="preserve">Ured državne uprave
u Osječko-baranjskoj županiji </t>
  </si>
  <si>
    <t>Cross-border cooperation in Orienteering</t>
  </si>
  <si>
    <t>CBC-ORIENT</t>
  </si>
  <si>
    <t>ORIJENTACIJSKI KLUB SOVA</t>
  </si>
  <si>
    <t>Integrated Settlement Development Knowledge Centres in the HU-HR border zone</t>
  </si>
  <si>
    <t>ISD Uni</t>
  </si>
  <si>
    <t>SC 4.1.  Jačanje uloge obrazovnih ustanova kao intelektualnih centara za povećanje baze specifičnih lokalnih znanja u regiji</t>
  </si>
  <si>
    <t>Sveučilište Sjever, Odjel za graditeljstvo</t>
  </si>
  <si>
    <t xml:space="preserve">Improved Medical Education in Basic Sciences for Better Medical Practicing </t>
  </si>
  <si>
    <t>ImproveMEd</t>
  </si>
  <si>
    <t>Erasing Borders with Music</t>
  </si>
  <si>
    <t>E.B.M.</t>
  </si>
  <si>
    <t>Osnovna škola Vladimir Nazor Virovitica</t>
  </si>
  <si>
    <t>Glazbena škola Jan Vlašimsky Virovitica</t>
  </si>
  <si>
    <t>Jačanje konkurentnosti poduzeća Artmedia d.o.o.</t>
  </si>
  <si>
    <t>Artmedia d.o.o.</t>
  </si>
  <si>
    <t>Z-Impuls za konkurentnost</t>
  </si>
  <si>
    <t>Foto studio Z, vl. Kristina Kovačević</t>
  </si>
  <si>
    <t>Blic za konkurentnost</t>
  </si>
  <si>
    <t>Ogi foto-video studio, vl. Josip Javor</t>
  </si>
  <si>
    <t>Radionica Jukić Impuls</t>
  </si>
  <si>
    <t>Kovinotokarska radionica Cerna, vl. Ivan Jukić</t>
  </si>
  <si>
    <t>Opremanje nove proizvodne jedinice za preradu drveta radi jačanja konkurentnosti i učinkovitosti poslovanja tvrtke</t>
  </si>
  <si>
    <t>FILA d.o.o.</t>
  </si>
  <si>
    <t>DokuTV - Odabrao Đelo Hadžiselimović</t>
  </si>
  <si>
    <t>DISCOVERY d.o.o.</t>
  </si>
  <si>
    <t>Povećanje konkurentnosti građevinskog obrta kroz nabavu građevinskih alata i opreme</t>
  </si>
  <si>
    <t>Uslužni obrt Grubić, vl. Dajana Grubić</t>
  </si>
  <si>
    <t>E-impulsom do boljeg sna</t>
  </si>
  <si>
    <t>Pavić Plast d.o.o.</t>
  </si>
  <si>
    <t>Energetska obnova višestambene zgrade na adresi Trg Ante Starčevića 4 i 5, Belišće</t>
  </si>
  <si>
    <t>Grad Belišće</t>
  </si>
  <si>
    <t>Izgradnja gradske tržnice u naselju Olajnica u Vukovaru</t>
  </si>
  <si>
    <t>9b1</t>
  </si>
  <si>
    <t>Provedba Intervencijskog plana Grada Vukovara</t>
  </si>
  <si>
    <t>Ulaganje u jačanje konkuretnosti tvrtke Čarobni tim d.o.o.</t>
  </si>
  <si>
    <t>Jačanje konkurentnosti poduzeća Turbo-commerce d.o.o.</t>
  </si>
  <si>
    <t>Turbo-Commerce d.o.o.</t>
  </si>
  <si>
    <t>Izgradnja reciklažnog dvorišta u Općini Pitomača</t>
  </si>
  <si>
    <t>Pitomača</t>
  </si>
  <si>
    <t>Reciklažno dvorište Pleternica</t>
  </si>
  <si>
    <t>Izgradnja i opremanje reciklažnog dvorišta u Županji</t>
  </si>
  <si>
    <t>Lominy d.o.o.</t>
  </si>
  <si>
    <t>Povećanje konkurentnosti i tehnološke opremljenosti Obrta za proizvodnju kolača i slastica Slatkica</t>
  </si>
  <si>
    <t>Obrt Slatkica</t>
  </si>
  <si>
    <t>Klakar</t>
  </si>
  <si>
    <t>Jačanje konkurentnosti u finoj i složenoj obradi metala</t>
  </si>
  <si>
    <t>Ekofima</t>
  </si>
  <si>
    <t>Učinkovitom proizvodnjom za povećanu udobnost</t>
  </si>
  <si>
    <t>Boris Franjić</t>
  </si>
  <si>
    <t>Donji Andrijevci</t>
  </si>
  <si>
    <t>Projekt nabave strojeva za PVC stolariju</t>
  </si>
  <si>
    <t>Ivan Maršić</t>
  </si>
  <si>
    <t>Ivankovo</t>
  </si>
  <si>
    <t>Ulaganje u širenje kapaciteta proizvodnih usluga poduzeća Adcon d.o.o.</t>
  </si>
  <si>
    <t>Adcon d.o.o.</t>
  </si>
  <si>
    <t>Nabava opreme i programskih rješenja s ciljem povećanja konkurentnosti poduzeća</t>
  </si>
  <si>
    <t>ŠON-PRODUKT d.o.o.</t>
  </si>
  <si>
    <t>Modernizacija procesa tvrtke Inel d.o.o. kroz ulaganje u visokosofisticiranu mjernu opremu i IKT</t>
  </si>
  <si>
    <t>Inel d.o.o.</t>
  </si>
  <si>
    <t>Izgradnja i opremanje reciklažnog dvorišta na području Grada Požega, na lokaciji Industrijska ulica</t>
  </si>
  <si>
    <t>Izgradnja reciklažnog dvorišta u Općini Feričanci</t>
  </si>
  <si>
    <t>Feričanci</t>
  </si>
  <si>
    <t>Izgradnja reciklažnog dvorišta na području Općine Stari Jankovci</t>
  </si>
  <si>
    <t>Stari Jankovci</t>
  </si>
  <si>
    <t>U dvoje je lakše</t>
  </si>
  <si>
    <t>Udruga slijepih Nova Gradiška</t>
  </si>
  <si>
    <t>Postani svoj</t>
  </si>
  <si>
    <t>Podrška daljnjem procesu deinstitucionalizacije i transformacije domova socijalne skrbi za osobe s invaliditetom</t>
  </si>
  <si>
    <t>ograničeni postupak</t>
  </si>
  <si>
    <t>Centar za pružanje usluga u zajednici Osijek " JA kao i TI"</t>
  </si>
  <si>
    <t>Grad Osijek i okolica</t>
  </si>
  <si>
    <t>Luka-Test d.o.o.</t>
  </si>
  <si>
    <t>Poljoprivedna zadruga TRS</t>
  </si>
  <si>
    <t>Microplet</t>
  </si>
  <si>
    <t>Drvo dizajn stolarski obrt</t>
  </si>
  <si>
    <t>Suhorski d.o.o.</t>
  </si>
  <si>
    <t>MB-Strojometal d.o.o.</t>
  </si>
  <si>
    <t>Orking d.o.o.</t>
  </si>
  <si>
    <t>Elektro-Vujeva d.o.o.</t>
  </si>
  <si>
    <t>PROMET GRAĐENJE d.o.o.</t>
  </si>
  <si>
    <t>SAGA DIZAJN, grafički obrt i trgovina</t>
  </si>
  <si>
    <t>KALA d.o.o.</t>
  </si>
  <si>
    <t>Usluga d.o.o.</t>
  </si>
  <si>
    <t>Obrt za vinogradasrtvo i ugostiteljstvo "Knezović"</t>
  </si>
  <si>
    <t>Stolarski obrt i proizvodnja predmeta od plastike Valent Commerc</t>
  </si>
  <si>
    <t>Asel,obrt za proizvodnju i usluge,vl. Antun Srbić</t>
  </si>
  <si>
    <t>Karika d.o.o.</t>
  </si>
  <si>
    <t>Braniteljska zadruga Slatina beton</t>
  </si>
  <si>
    <t>Gradsko Gospodarstvo d.o.o.</t>
  </si>
  <si>
    <t>Biscuit People, obrt za internetske portale i oglašavanje</t>
  </si>
  <si>
    <t>Izrada opreme za lov i suvenira Bruno, vl. Bruno Furić</t>
  </si>
  <si>
    <t>Eurodesign tapetiranje i trgovina, vl. Sanja Kudelić Masnić</t>
  </si>
  <si>
    <t>Sitolor tvornica boja d.o.o.</t>
  </si>
  <si>
    <t>Šuvak klaonica i prerada, Predrag Šuvak</t>
  </si>
  <si>
    <t>SANDRINI KOLAČI</t>
  </si>
  <si>
    <t>JAKOVIĆ</t>
  </si>
  <si>
    <t>Osnovna škola Stjepana Radića Čaglin</t>
  </si>
  <si>
    <t>Osnovna škola "Mladost" Jakšić</t>
  </si>
  <si>
    <t>Proširenje kapaciteta za pružanje novih usluga</t>
  </si>
  <si>
    <t>Ulaganje u nabavu opreme za proizvodnju vina</t>
  </si>
  <si>
    <t>Microplet - Moderan Inovativan Koncept za Razvoj Obrta u PLETernici</t>
  </si>
  <si>
    <t>Jačanje konkurentnosti obrta Drvo dizajn povećanjem kapaciteta proizvodnje drvene stolarije i namještaja</t>
  </si>
  <si>
    <t>Investicija u materijalnu imovinu povezana s proširenjem kapaciteta postojeće poslovne jednice</t>
  </si>
  <si>
    <t>Uvođenje napredne opreme i programskih rješenja u fotografskoj djelatnosti s ciljem povećanja konkuretnosti tvrtke Suhorski</t>
  </si>
  <si>
    <t>Povećanje kapaciteta do rasta konkuretnosti</t>
  </si>
  <si>
    <t>Proširenje kapaciteta u projektnom uredu Orking d.o.o.</t>
  </si>
  <si>
    <t>Elektor-impuls</t>
  </si>
  <si>
    <t>povećanje konkurentnosti i opsega poslovanja poduzeća PROMET GRAĐENJE  d.o.o. ulaganjem u radne strojeve</t>
  </si>
  <si>
    <t>Jačanje konkurentnosti obrta Saga Dizajn kroz opremanje i proširenje djelatnosti</t>
  </si>
  <si>
    <t>Zeleni i održivi rast KALA d.o.o.</t>
  </si>
  <si>
    <t>Cernik</t>
  </si>
  <si>
    <t>NABAVA RADNOG VOZILA I ALATA ZA PROIZVODNJU OPREME ZA</t>
  </si>
  <si>
    <t>Projekt nabave opreme za vinariju</t>
  </si>
  <si>
    <t>Unaprjeđenje proizvodno-uslužnih kapaciteta obrta "Valent Commerc"</t>
  </si>
  <si>
    <t>Stari Mikanovci</t>
  </si>
  <si>
    <t>Modernizacija obrta Asel</t>
  </si>
  <si>
    <t>Nabava strojeva nove generacije i kreiranje branda SARDONIKS</t>
  </si>
  <si>
    <t>Ulaganje u tehnologiju i razvoj proizvoda - Vedrana d.o.o.</t>
  </si>
  <si>
    <t>Nabava radnog stroja radi proširenja kapaciteta postojeće poslovne jedinice Braniteljske zadruge "Slatina beton"</t>
  </si>
  <si>
    <t>Energetska obnova višestambene zgrade na adresi Bana Jelačića 82A i 82B, Vinkovci</t>
  </si>
  <si>
    <t>Energetska obnova višestambene zgrade na adresi Marije Jurić Zagorke 22, 24 i 26, Vinkovci</t>
  </si>
  <si>
    <t>Eneregetska obnova višestambene zgrade na adresi Andrije Hebranga 2c i 4, Vinkovci</t>
  </si>
  <si>
    <t>Povećanje kvalitete i opsega pružanja usluga ulaganjem u tehnologijski razvoj u sektoru informacija  i komunikacija obrta BISCUIT PEOPLE</t>
  </si>
  <si>
    <t>Tehnologijom u barokni svijet</t>
  </si>
  <si>
    <t>Davor</t>
  </si>
  <si>
    <t>Cjelovitost proizvodnje</t>
  </si>
  <si>
    <t>Izaberi nijansu-oboji svijet</t>
  </si>
  <si>
    <t>Proširenje kapaciteta uvođenjem nove opreme</t>
  </si>
  <si>
    <t>Gradina</t>
  </si>
  <si>
    <t>Preuređenje i modernizacija obrta SANDRINI KOLAČI radi proširenja kapaciteta postojeće poslovne jedinice</t>
  </si>
  <si>
    <t>Minibager za konkurentnost</t>
  </si>
  <si>
    <t>Energetska obnova zgrade Područne škole Ljeskovica na adresi Josipa Kneževića 47, Nova Ljeskovica, Osnovne škole Stjepana Radića Čaglin</t>
  </si>
  <si>
    <t>Čaglin</t>
  </si>
  <si>
    <t>Energetska obnova zgrade Područne škole Rajsavac na adresi Rajsavac 42, Jakšić, Osnovne škole "Mladost", Jakšić</t>
  </si>
  <si>
    <t>Jakšić</t>
  </si>
  <si>
    <t>Energetska obnova zgrade Dječjeg vrtića "Maslačak" na adresi Vijenac dr. Franje Tuđmana 2, Belišće</t>
  </si>
  <si>
    <t>Energetska obnova višestambene zgrade na adresi 204. Vukovarske brigade 83, 85, Vukovar</t>
  </si>
  <si>
    <t>Elda d.o.o.</t>
  </si>
  <si>
    <t>AUTODIJELOVI BARIŠIĆ, vl. Josip Barišić</t>
  </si>
  <si>
    <t>Ugostiteljski obrt Terranova,vl. Martina Terranova (Obrt Jezični kutak, vl. Martina Terranova)</t>
  </si>
  <si>
    <t>Virovitičko - podravska županija</t>
  </si>
  <si>
    <t>Vukovarsko - srijemska županija</t>
  </si>
  <si>
    <t>„Povećanje razvoja novih proizvoda i usluga koji proizlaze iz aktivnosti istraživanja i razvoja“</t>
  </si>
  <si>
    <t>Lom j.d.o.o.</t>
  </si>
  <si>
    <t>Proširenje kapaciteta postojeće poslovne jedinice ulaganjem u nabavu mjernih uređaja i opreme.</t>
  </si>
  <si>
    <t>Razvoj računalnog upravljanja poslovnim procesima (e-poslovanje)</t>
  </si>
  <si>
    <t>Razvoj nove generacije elektro filtera i vrećastih filtera za odvajanje krutih čestica iz otpadnog zraka iz tehnoloških postrojenja</t>
  </si>
  <si>
    <t>Energetska obnova višestambene zgrade na adresi Trg A. Starčevića 6, Đurđenovac</t>
  </si>
  <si>
    <t>Integracija kulturne i povijesne baštine Franjevačkog samostana u turističku ponudu Grada Vukovara</t>
  </si>
  <si>
    <t>Projekt nabave strojeva za uvođenje nove usluge</t>
  </si>
  <si>
    <t>Lominy - multifunkcionalna mobilna platforma za modne zaljubljenike</t>
  </si>
  <si>
    <t>Ulaganje u proširenje proizvodnih kapaciteta kupovinom novih strojeva i opreme za obavljanje djelatnosti obrade kamena</t>
  </si>
  <si>
    <t>Gelo obrt za klesarstvo, računovodstvo i poslovno savjetovanje</t>
  </si>
  <si>
    <t>Obrt za vinagradarstvo Vitis</t>
  </si>
  <si>
    <t>Nabava automatiziranih strojeva za povećanje asortimana tekstilnih odjevnih predmeta poduzeća Venita d.o.o.</t>
  </si>
  <si>
    <t>Venita d.o.o.</t>
  </si>
  <si>
    <t>Proširenje kapaciteta nabavkom stroja za savijanje limova</t>
  </si>
  <si>
    <t>Limar građevinska limarija</t>
  </si>
  <si>
    <t>Suhopolje</t>
  </si>
  <si>
    <t>Geo-mont d.o.o.</t>
  </si>
  <si>
    <t>Nabava specijalnog radnog vozila s hidrauličnom podiznom teleskopskom platformom za rad na visinama i kompleti elektro alata</t>
  </si>
  <si>
    <t>Elektroinstalaterski obrt Safundžić</t>
  </si>
  <si>
    <t>Optimizacijom poslovnih procesa poduzeća Hladni val modernizacijom proizvodnog procesa</t>
  </si>
  <si>
    <t>Hladni val d.o.o.</t>
  </si>
  <si>
    <t>Povećanje kapaciteta proizvodnje nabavkom 3-osnog CNC stroja nove generacije</t>
  </si>
  <si>
    <t>Decron d.o.o.</t>
  </si>
  <si>
    <t>Novim tehnologijama do boljeg sna</t>
  </si>
  <si>
    <t>Cro-Tex d.o.o.</t>
  </si>
  <si>
    <t>Digitalizacija tiskarskog obrta Zebra</t>
  </si>
  <si>
    <t>Tiskarski obrt, nakladništvo i trgovina Zebra</t>
  </si>
  <si>
    <t>Nabvaka novih strojeva i opreme za bolju konkurentnost i kvalitetniji nastup na međunarodnom tržištu</t>
  </si>
  <si>
    <t>Feropan proizvodnja tračnih pila</t>
  </si>
  <si>
    <t>Velika Kopanica</t>
  </si>
  <si>
    <t>Energetska obnova višestambene zgrade na adresi Trg Republike 8-11, Županja</t>
  </si>
  <si>
    <t>STANOBIRO d.o.o.</t>
  </si>
  <si>
    <t>Energetska obnova višestambene zgrade na adresi Ivana Gorana Kovačića 15 i 17, Osijek</t>
  </si>
  <si>
    <t>Blaženka Pinterić, ovlašteni predstavnik stanara</t>
  </si>
  <si>
    <t>Energetska obnova višestambene zgrade na adresi Dr. Franje Račkog 18A, Županja</t>
  </si>
  <si>
    <t>AIP-Mehatronički razvoj</t>
  </si>
  <si>
    <t>Automatizacija ind postrojenja d.o.o.</t>
  </si>
  <si>
    <t>Ulaganje u nabavku stroja za miješanje i transport glazure</t>
  </si>
  <si>
    <t>Obrt Mićo strojne glazure</t>
  </si>
  <si>
    <t>Jačanje tržišne pozicije tvrtke GEO_MONT d.o.o. u inženjerstvu i s njim povezanim tehničkim savjetovanjem natuzemnom i inozemnom tržištu</t>
  </si>
  <si>
    <t>Unaprjeđenje poslovanja obrta "RILE MONT" Slatina</t>
  </si>
  <si>
    <t>Rile Mont, vl. Saša Relić</t>
  </si>
  <si>
    <t>Projekt proširenja kapaciteta nabavkom opreme i alata</t>
  </si>
  <si>
    <t>Pepur montaža d.o.o.</t>
  </si>
  <si>
    <t>Privlaka (VSŽ)</t>
  </si>
  <si>
    <t>COS IMPULS</t>
  </si>
  <si>
    <t>Cos d.o.o.</t>
  </si>
  <si>
    <t>Razvoj grafičkih usluga u svrhu jačanja konkurentnosti na području Vukovarsko-srijemske županije</t>
  </si>
  <si>
    <t>Grafički obrt Fist Borovo</t>
  </si>
  <si>
    <t>Proširenje proizvodnih kapaciteta i jačanje konkurentnosti tvrtke FI.-MA. d.o.o</t>
  </si>
  <si>
    <t>FI.-MA. d.o.o.</t>
  </si>
  <si>
    <t>Program podrške poboljšanju materijalnih uvjeta u osnovnim i srednjim školama</t>
  </si>
  <si>
    <t xml:space="preserve">IZGRADNJA CENTRA ZA ODGOJ, OBRAZOVANJE I REHABILITACIJU OSIJEK </t>
  </si>
  <si>
    <t>PŠ</t>
  </si>
  <si>
    <t>SANACIJA PROSTORA OKO I U ŠKOLSKOJ ŠPORTSKOJ DVORANI U OŠ OKUČANI</t>
  </si>
  <si>
    <t>BRODSKO-POSAVSKA ŽUPANIJA</t>
  </si>
  <si>
    <t>ADAPTACIJA I SANACIJA KOTLOVNICE PRI TEHNIČKOJ I INDUSTRIJSKO-OBRTNIČKOJ ŠKOLI U SLAVONSKOM BRODU</t>
  </si>
  <si>
    <t>SANACIJA I ADAPTACIJA PROSTORA GIMNAZIJE M. MESIĆ</t>
  </si>
  <si>
    <t>DVODIJELNA ŠKOLSKO SPORTSKA DVORANA OŠ HUGO BADALIĆ, PŠ JELAS</t>
  </si>
  <si>
    <t>GRAD SLAVONSKI BROD</t>
  </si>
  <si>
    <t xml:space="preserve">REKONSTRUKCIJA ŠKOLE I NADOGRADNJA SPORTSKE DVORANE OŠ DOBRIŠA CESARIĆ </t>
  </si>
  <si>
    <t>REKONSTRUKCIJA I DOGRADNJA ŠKOLE I IZGRADNJE ŠKOLSKE DVORANE OŠ NIKOLE TESLE, MIRKOVCI</t>
  </si>
  <si>
    <t>GRAD VINKOVCI</t>
  </si>
  <si>
    <t>REKONSTRUKCIJA UNUTARNJEG PROSTORA ZA POTREBE NOVOOTVORENOG POSEBNOG ODJELA, ŠKOLSKE KNJIŽNICE, ŠKOLSKE KUHINJE I SANITARNIH PROSTORA OŠ VIJENAC</t>
  </si>
  <si>
    <t>GRAD OSIJEK</t>
  </si>
  <si>
    <t>REKONSTRUKCIJA OŠ IVAN GORAN KOVAČIĆ ZDENCI</t>
  </si>
  <si>
    <t>ADAPTACIJA DIJELA SPORTSKE DVORANE SŠ MARKA MARULIĆA SLATINA</t>
  </si>
  <si>
    <t>ADAPTACIJA STOLARIJE U OŠ PETRA PRERADOVIĆA PITOMAČA</t>
  </si>
  <si>
    <t>SŠ PAKRAC- SANACIJA KROVIŠTA</t>
  </si>
  <si>
    <t>DOGRADNJA OŠ TORDINCI</t>
  </si>
  <si>
    <t>31.10.2017.</t>
  </si>
  <si>
    <t xml:space="preserve"> Program održivog razvoja lokalne zajednice (PORLZ)</t>
  </si>
  <si>
    <t>MJERA 8</t>
  </si>
  <si>
    <t>1./8.5.1</t>
  </si>
  <si>
    <t>A.M.S. - BIOMASA D.O.O.</t>
  </si>
  <si>
    <t>GEORG PEREIRA-ARNSTEIN</t>
  </si>
  <si>
    <t>SUNČANE ŠUME D.O.O.</t>
  </si>
  <si>
    <t>Energetska obnova višestambene zgrade na adresi Kardinal  Alojzija Stepinca 8, Pakrac</t>
  </si>
  <si>
    <t>Energetska obnova višestambene zgrade na adresi Braće Radića 14, Pakrac</t>
  </si>
  <si>
    <t>Energetska obnova višestambene zgrade na adresi Kalvarija 38, 38A, Pakrac</t>
  </si>
  <si>
    <t>TOP UP- Automatizacija proizvodnje ogrjevnog drva i povećanje kapaciteta obrta Povratnik</t>
  </si>
  <si>
    <t>Trgovački obrt Povratnik, vl. Robert Skender</t>
  </si>
  <si>
    <t>Vigus Impuls</t>
  </si>
  <si>
    <t>Vigus d.o.o.</t>
  </si>
  <si>
    <t>Impuls za 3D konkurentnost</t>
  </si>
  <si>
    <t>Experio d.o.o.</t>
  </si>
  <si>
    <t>Bukovlje</t>
  </si>
  <si>
    <t>Projekt nabave opreme za uvođenje i održavanje komunikacijskih sustava</t>
  </si>
  <si>
    <t>Delta-tel d.o.o.</t>
  </si>
  <si>
    <t>GEOrazvoj</t>
  </si>
  <si>
    <t>Geobiro, geodetske usluge d.o.o.</t>
  </si>
  <si>
    <t>EU tisak - tisak konkurentnosti</t>
  </si>
  <si>
    <t>BEST tiskara i trgovina, Vlasnik Ivan Ćukurin</t>
  </si>
  <si>
    <t>Nabavka strojeva za završne građevinske radove</t>
  </si>
  <si>
    <t>Termo-line d.o.o.</t>
  </si>
  <si>
    <t>Projekt proširenja kapaciteta nabavkom strojeva</t>
  </si>
  <si>
    <t>Zuki d.o.o.</t>
  </si>
  <si>
    <t>Energetska obnova zgrade Osnovne škole "Vladimir Nazor" na adresi Mlinska 3, Trenkovo</t>
  </si>
  <si>
    <t>Osnovna škola Vladimir Nazor</t>
  </si>
  <si>
    <t>Velika</t>
  </si>
  <si>
    <t>Proširenje kapaciteta pružanja usluga u građevinarstvu Bekavac d.o.o.</t>
  </si>
  <si>
    <t>Bekavac d.o.o.</t>
  </si>
  <si>
    <t>Energetska obnova zgrade Dječjeg vrtića Potočnica na adresi Trg kralja Tomislava bb, Pitomača</t>
  </si>
  <si>
    <t>Zeleni rast obrta Gudeljević</t>
  </si>
  <si>
    <t>Obrt Gudeljević</t>
  </si>
  <si>
    <t>Ulaganje u kupovinu nove opreme za snimanje i fotografiranje</t>
  </si>
  <si>
    <t>Hall j.d.o.o.</t>
  </si>
  <si>
    <t>Energetska obnova zgrade Dječjeg vrtića Budućnost na adresi Marije Jurić Zagorke 44, Vinkovci</t>
  </si>
  <si>
    <t>Energetska obnova zgrade Osnovne škole "Mato Lovrak" na adresi Maksimilijana Benkovića 39, Nova Gradiška</t>
  </si>
  <si>
    <t>Energetska obnova zgrade Osnovne škole "Ivan Goran Kovačić" na adresi Trg bana Josipa Jelačića 7, Velika</t>
  </si>
  <si>
    <t>Osnovna škola Ivan Goran Kovačić Velika</t>
  </si>
  <si>
    <t>S potporom u visine</t>
  </si>
  <si>
    <t>Obrt Visković, vl. Zlatko Visković</t>
  </si>
  <si>
    <t>Jačanje konkurentnosti primjenom inovativnih tehnologija i znanja</t>
  </si>
  <si>
    <t>Davor obrt, vl. Davor Majstorović</t>
  </si>
  <si>
    <t>Povećanje kapaciteta i jačanje tržišnog položaja obrta Vodomont-vodoinstalaterski obrt, vl. Tihomir Kitter</t>
  </si>
  <si>
    <t>Vodomont-vodoinstalaterski obrt, vl. Tihomir Kitter</t>
  </si>
  <si>
    <t>Povećanje kapaciteta i poboljšanje učinkovitosti proizvodnje</t>
  </si>
  <si>
    <t>Pinija d.o.o.</t>
  </si>
  <si>
    <t>Modernizacija poslovanja i proširenja kapaciteta</t>
  </si>
  <si>
    <t>Sla Ante Perić</t>
  </si>
  <si>
    <t>Jačanje konkurentnosti i podupiranje kapaciteta tvrtke EUROTENDA</t>
  </si>
  <si>
    <t>Eurotenda d.o.o.</t>
  </si>
  <si>
    <t>Proširenje proizvodnih kapaciteta završne obrade metala DM-MIG d.o.o.</t>
  </si>
  <si>
    <t>DM-MIG d.o.o.</t>
  </si>
  <si>
    <t>MEDEX-CNC tehnologije za učinkovitost i konkurentnost</t>
  </si>
  <si>
    <t>Medex metalna galanterija, vl. Ivan Medved</t>
  </si>
  <si>
    <t>Brodski Stupnik</t>
  </si>
  <si>
    <t>Proširenje kapaciteta opremanjem kabina za zavarivanje MAG postupkom</t>
  </si>
  <si>
    <t>ĐURO ĐAKOVIĆ MONTAŽA</t>
  </si>
  <si>
    <t>Projekt proširenja kapacitea obrta EUROPLAST u svrhu jačanja konkurentnosti</t>
  </si>
  <si>
    <t>EUROPLAST</t>
  </si>
  <si>
    <t>Jačanje konkurentnosti proizvodno pletarskog obrta TUZLAK PLET</t>
  </si>
  <si>
    <t>Proizvodno pletarski obrt Tuzlak plet, vl. Goran Tuzlak</t>
  </si>
  <si>
    <t>NOVI IMPULS ZA KVALITETNIJE INSTALACIJE</t>
  </si>
  <si>
    <t>Voda plin centralno Ramić d.o.o.</t>
  </si>
  <si>
    <t>Proširenje proizvodnih kapaciteta u Floreus d.o.o.</t>
  </si>
  <si>
    <t>Floreus d.o.o.</t>
  </si>
  <si>
    <t>ARTOM IMPULS</t>
  </si>
  <si>
    <t>Artom d.o.o.</t>
  </si>
  <si>
    <t>Uređenje centra Darda</t>
  </si>
  <si>
    <t>Festival multikulturalnosti – razvojem interkulturalnih kompetencija do umijeća komuniciranja</t>
  </si>
  <si>
    <t>Unaprjeđenje pismenosti - temelj cjeloživotnog učenja</t>
  </si>
  <si>
    <t>Osnovna škola Laslovo</t>
  </si>
  <si>
    <t>Bjelovarsko-bilogorska, Osječko-baranjska, Šibensko-kninska</t>
  </si>
  <si>
    <t>Glazbenom podukom do digitalne i medijske pismenosti</t>
  </si>
  <si>
    <t>Glazbena škola Ladislav Račić</t>
  </si>
  <si>
    <t xml:space="preserve">Virovitičko-podravska, Grad Zagreb </t>
  </si>
  <si>
    <t>IN MEDIAS ReStart – integrativan pristup poučavanju medijske, digitalne, čitalačke, prirodoslovne, višejezične i multikulturalne pismenosti</t>
  </si>
  <si>
    <t>Osnovna škola Matije Gupca</t>
  </si>
  <si>
    <t>Virovitičko-podravska, Grad Zagreb, Primorsko-goranska</t>
  </si>
  <si>
    <t>PIN: Pismenost inicijativa napretka</t>
  </si>
  <si>
    <t>Obrtničko-industrijska škola Županja</t>
  </si>
  <si>
    <t>Sva LIca KnjigA - "SLIKA"</t>
  </si>
  <si>
    <t>Osnovna škola Zrinskih Nuštar</t>
  </si>
  <si>
    <t>Abeceda pismenosti</t>
  </si>
  <si>
    <t>Ekonomska i upravna škola Osijek</t>
  </si>
  <si>
    <t>Naučimo upravljati novcem kako bismo lakše upravljali budućnošću</t>
  </si>
  <si>
    <t>Strukovna škola Virovitica</t>
  </si>
  <si>
    <t>Ekonomska škola Vukovar</t>
  </si>
  <si>
    <t>Sve tajne pismenosti</t>
  </si>
  <si>
    <t>Elektrotehnička i prometna škola Osijek</t>
  </si>
  <si>
    <t>Sisačko-moslavačka, Osječko-baranjska, Splitsko-dalmatinska</t>
  </si>
  <si>
    <t>ZaČuDiMMo zajedno</t>
  </si>
  <si>
    <t>Osnovna škola Kneževi Vinogradi</t>
  </si>
  <si>
    <t xml:space="preserve">Program zapošljavanja žena Grad Županja </t>
  </si>
  <si>
    <t>9.i.1</t>
  </si>
  <si>
    <t>Zaželi-Program zapošljavanja žena</t>
  </si>
  <si>
    <t xml:space="preserve">Program zapošljavanja žena Općina Bošnjaci </t>
  </si>
  <si>
    <t xml:space="preserve">Program zapošljavanja žena Općina Drenovci </t>
  </si>
  <si>
    <t xml:space="preserve">Općina Drenovci </t>
  </si>
  <si>
    <t xml:space="preserve">Program zapošljavanja žena u Cerni, Gradištu i Gunji </t>
  </si>
  <si>
    <t>Hrvatski Crveni križ - Gradsko društvo Crvenog križa Županja</t>
  </si>
  <si>
    <t xml:space="preserve">Zapošljavanje žena iz ciljnih skupina u svrhu potpore i podrške starijim osobama i osobama u nepovoljnom položaju kroz programe zapošljavanja u lokalnoj zajednici na području Općine Čeminac </t>
  </si>
  <si>
    <t xml:space="preserve">Zaposlena žena za jako i solidarno društvo </t>
  </si>
  <si>
    <t>Udruga gluhih i nagluhih Nova Gradiška</t>
  </si>
  <si>
    <t xml:space="preserve">Zaželi - Grad Ilok </t>
  </si>
  <si>
    <t xml:space="preserve">Zaželi - Općina Stari Jankovci </t>
  </si>
  <si>
    <t xml:space="preserve">Zaželi - Općina Lovas </t>
  </si>
  <si>
    <t xml:space="preserve">Zaželi - Općina Tompojevci </t>
  </si>
  <si>
    <t xml:space="preserve">Zaželi - Općina Tovarnik </t>
  </si>
  <si>
    <t xml:space="preserve">Pomoć u kući za starije i nemoćne osobe </t>
  </si>
  <si>
    <t xml:space="preserve">Želim raditi - želim pomoći </t>
  </si>
  <si>
    <t>PUK40</t>
  </si>
  <si>
    <t xml:space="preserve">Pomozi i razveseli </t>
  </si>
  <si>
    <t>Općina Semeljci</t>
  </si>
  <si>
    <t xml:space="preserve">Zaželi - Općina Negoslavci </t>
  </si>
  <si>
    <t xml:space="preserve">Zaželi, zaposli, pomozi: Osnaživanje žena na tržištu rada kroz osposobljavanje i zapošljavanje </t>
  </si>
  <si>
    <t xml:space="preserve">Zaželi - Program zapošljavanja žena na području Grada Vinkovci </t>
  </si>
  <si>
    <t xml:space="preserve">Projekt Zaželi u Općini Vođinci </t>
  </si>
  <si>
    <t xml:space="preserve">Ja sam žena, a ne broj </t>
  </si>
  <si>
    <t xml:space="preserve">Zaželi i ostvari </t>
  </si>
  <si>
    <t xml:space="preserve">Tu smo za vas </t>
  </si>
  <si>
    <t>Općina Tordinci</t>
  </si>
  <si>
    <t xml:space="preserve">Program zapošljavanja žena Općina Vrbanja </t>
  </si>
  <si>
    <t xml:space="preserve">Ojačaj svoj radni potencijal </t>
  </si>
  <si>
    <t>"Zaželi" - Program zapošljavanja žena na području Općine Bogdanovci</t>
  </si>
  <si>
    <t xml:space="preserve">Za žene - Za zajednicu </t>
  </si>
  <si>
    <t>Općina Sikirevci</t>
  </si>
  <si>
    <t xml:space="preserve">Zaželi posao - prihvati izazov! </t>
  </si>
  <si>
    <t xml:space="preserve">Žena zaželi, žena radi </t>
  </si>
  <si>
    <t xml:space="preserve">Želim, radim, pomažem </t>
  </si>
  <si>
    <t xml:space="preserve">Zaželi - Općina Trpinja </t>
  </si>
  <si>
    <t xml:space="preserve">Osnaživanje žena u lokalnoj zajednici </t>
  </si>
  <si>
    <t xml:space="preserve">Pomozite, trebamo vas </t>
  </si>
  <si>
    <t>Udruga civilnih žrtava Domovinskog rata Đakovštine</t>
  </si>
  <si>
    <t xml:space="preserve">Uključimo ih u društvo </t>
  </si>
  <si>
    <t xml:space="preserve">Pomoć i sreća </t>
  </si>
  <si>
    <t>Udruga žena Cicika</t>
  </si>
  <si>
    <t>Satnica Đakovačka</t>
  </si>
  <si>
    <t>Cross-border cooperation in multimodal tourism</t>
  </si>
  <si>
    <t>Bike&amp;Boat</t>
  </si>
  <si>
    <t>SC 2.1.  Promicanje mogućnosti korištenja prirodnog i kulturnog nasljeđa kao turističkih znamenitosti  s mogućnošću stvaranja prihoda</t>
  </si>
  <si>
    <t>EV13 Gap: Filling the gap - completion of the cross-border section of EuroVelo 13 between Drávatamási and Virovitica</t>
  </si>
  <si>
    <t>EV13 Gap</t>
  </si>
  <si>
    <t>Turistička zajednica Virovitičko-podravske županije</t>
  </si>
  <si>
    <t>BicYcle PATH that connects Mailath castle and Siklos fortress</t>
  </si>
  <si>
    <t>BYPATH</t>
  </si>
  <si>
    <t>Turistička zajednica Grada Donji Miholjac</t>
  </si>
  <si>
    <t xml:space="preserve">Common tourism development of natural and cultural assets of Suhopolje-Noskovačka Dubrava-Zselic Starry Park </t>
  </si>
  <si>
    <t>Tourism 4 All</t>
  </si>
  <si>
    <t xml:space="preserve">Javna ustanova za upravljanje zaštićenim dijelovima prirode i ekološkom mrežom Virovitičko-podravske županije </t>
  </si>
  <si>
    <t>Green Baranja / Baranya - greening the tourism through innovative products in joint nature and landscape heritage</t>
  </si>
  <si>
    <t>Green Baranja / Baranya</t>
  </si>
  <si>
    <t xml:space="preserve">Udruga za zaštitu prirode i okoliša Zeleni Osijek  </t>
  </si>
  <si>
    <t>Općina Bilje</t>
  </si>
  <si>
    <t>Restoring Ecological Diversity of Forests with Airborne Imaging Technologies</t>
  </si>
  <si>
    <t>RED FAITH</t>
  </si>
  <si>
    <t>Hrvatske šume društvo s ograničenom odgovornošću</t>
  </si>
  <si>
    <t>FAKULTET ZA ODGOJNE I OBRAZOVNE ZNANOSTI</t>
  </si>
  <si>
    <t>Energy Efficient Sustainable Urban Neighborhood</t>
  </si>
  <si>
    <t>EE SUN</t>
  </si>
  <si>
    <t>Renewable energy sources and energy efficiency in a function of rural development</t>
  </si>
  <si>
    <t>RuRES</t>
  </si>
  <si>
    <t>Sveučilište Josipa Jurja Strossmayera u Osijeku - Fakultet elektrotehnike, računarstva i informacijskih tehnologija Osijek</t>
  </si>
  <si>
    <t>4 Elements 4 Kids from cross border co-operation and education adjusted for pre-school children</t>
  </si>
  <si>
    <t>4E4K</t>
  </si>
  <si>
    <t>SC 4.1.  Jačanje uloge obrazovnih ustanova kao intelektualnih centara za povećanje baze specifičnih lokalnih znanja u regiji, komponeta 2 - Suradnja u predškolskom, osnovnoškolskom, srednjoškolskom obrazovanju i obrazovanju odraslih</t>
  </si>
  <si>
    <t>Dječji vrtić Cvrčak Virovitica</t>
  </si>
  <si>
    <t>Razvojna agencija VTA</t>
  </si>
  <si>
    <t>„Development of dual training and introduction of tertiary systems in the field of mechanical engineering and electrical engineering professions”</t>
  </si>
  <si>
    <t xml:space="preserve">I-DARE </t>
  </si>
  <si>
    <t>TERA Tehnopolis d.o.o.</t>
  </si>
  <si>
    <t>VIDRA Agencija za regionalni razvoj Virovitičko-podravske županije</t>
  </si>
  <si>
    <t xml:space="preserve">Sports, ICT and language competences in the service of conservation of craftsmanship and entrepreneurship tradition and competitiveness in the labor market of students from Slatina and Szigetvár </t>
  </si>
  <si>
    <t>STILL</t>
  </si>
  <si>
    <t>Osnovna škola Eugena Kumičića Slatina</t>
  </si>
  <si>
    <t>Srednja škola Marka Marulića Slatina</t>
  </si>
  <si>
    <t>The Forgotten Forest Fruit Trees</t>
  </si>
  <si>
    <t>HU-HR Fruit Trees</t>
  </si>
  <si>
    <t>Tehnička škola Virovitica</t>
  </si>
  <si>
    <t>Cross-border Vocational Education Capacity Sharing</t>
  </si>
  <si>
    <t>VEC Sharing</t>
  </si>
  <si>
    <t>Srednja škola Stjepana Sulimanca</t>
  </si>
  <si>
    <t>Improving the educational system in Physics for general and vocational education in the Croatia-Hungary border region for secondary schools</t>
  </si>
  <si>
    <t>Phys-Me</t>
  </si>
  <si>
    <t>Gimnazija A. G. Matoša Đakovo</t>
  </si>
  <si>
    <t>MIS kod projekta</t>
  </si>
  <si>
    <t>KK.07.4.2.01.0001</t>
  </si>
  <si>
    <t>Linija za peletiranje</t>
  </si>
  <si>
    <t>Piljak d.o.o.</t>
  </si>
  <si>
    <t>Đurđenovac</t>
  </si>
  <si>
    <t>Modernizacija stolarskog obrta "Marjanović"</t>
  </si>
  <si>
    <t>Stolarski obrt " MARJANOVIĆ " Slatina, I.B. Mažuranić 3, vl. Ljupko Marjanović</t>
  </si>
  <si>
    <t>Korak uz suvremene trendove je korak ispred konkurencije!</t>
  </si>
  <si>
    <t>ŠULC d.o.o.</t>
  </si>
  <si>
    <t>Jačanje konkurentnosti poduzeća Instos d.o.o. ulaganjem u nabavku novih strojeva i opreme</t>
  </si>
  <si>
    <t>Instos d.o.o.</t>
  </si>
  <si>
    <t>E-CNC graviranje</t>
  </si>
  <si>
    <t>Energetska obnova višestambene zgrade na adresi Opatijska 27, 29, 31, Osijek</t>
  </si>
  <si>
    <t>Optimizacija poslovanja i povećanje konkurentnosti Stolarije Batori</t>
  </si>
  <si>
    <t>Stolarija Batori, vl. Tomislav Batori</t>
  </si>
  <si>
    <t>Povećanje proizvodnih kapaciteta tvrtke Imbus d.o.o. nabavom novih strojeva i opreme</t>
  </si>
  <si>
    <t>Imbus d.o.o.</t>
  </si>
  <si>
    <t>Projekt ulaganja u nabavku strojeva za obradu drveta</t>
  </si>
  <si>
    <t>ZET d.o.o.</t>
  </si>
  <si>
    <t>Razvoj i unaprjeđenje usluga obrta UNOOPTIK VUkovar</t>
  </si>
  <si>
    <t>Unooptik optičarski obrt</t>
  </si>
  <si>
    <t>Ulaganje u jačanje konkurentnosti tvrtke PRO-PING</t>
  </si>
  <si>
    <t>Pro-ping d.o.o.</t>
  </si>
  <si>
    <t>PROVEDBA INTERVENCIJSKOG PLANA GRADA BELOG MANASTIRA I OPĆINE DARDA</t>
  </si>
  <si>
    <t>Jačanje ljudskih i materijalnih resursa obrta LIMOCIN do konkurentnijeg poslovanja</t>
  </si>
  <si>
    <t>Limocin, limarski obrt, vl. Igor Sičaja</t>
  </si>
  <si>
    <t>Ulaganje u opremu i strojeve radi proširenja kapaciteta i uvođenja novih usluga</t>
  </si>
  <si>
    <t>J-M instalacije</t>
  </si>
  <si>
    <t>Ulaganje u povećanje kapaciteta i unapređenj poslovanja obrta S LINK</t>
  </si>
  <si>
    <t>SLink, obrt za računalne djelatnosti</t>
  </si>
  <si>
    <t>Jačanje konkurentnosti tvrtke Moding kupovinom novih strojeva</t>
  </si>
  <si>
    <t>Moding d.o.o.</t>
  </si>
  <si>
    <t>Proširenje kapaciteta proizvodnje građevinske stolarije uvođenjem nove modernizirane opreme</t>
  </si>
  <si>
    <t>Stolarija Vist, obrt za stolariju, vl. Siniša Vist</t>
  </si>
  <si>
    <t>Optimiziranje procesa razvoja i proizvodnje uvođenjem inovativnih tehnologija</t>
  </si>
  <si>
    <t>ELPOS d.o.o. za projektiranje, proizvodnju, usluge i trgovinu</t>
  </si>
  <si>
    <t>Ulaganje u prenamjenu i uređenje objekta i kupovinu nove opreme za proizvodnju mlinskih proizvoda</t>
  </si>
  <si>
    <t>Mali mlin</t>
  </si>
  <si>
    <t>Koška</t>
  </si>
  <si>
    <t>Ulaganje u proširenje postojećih kapaciteta obrta Agrozoli</t>
  </si>
  <si>
    <t>Agrozoli, obrt za poljoprivrednu proizvodnju, usluge i vinogradarstvo</t>
  </si>
  <si>
    <t>Ulaganje u jačanje konkurentnosti tvrtke Ćaleta j.d.o.o.</t>
  </si>
  <si>
    <t>ĆALETA j.d.o.o.</t>
  </si>
  <si>
    <t>Total</t>
  </si>
  <si>
    <t>Škole različitih jednakosti</t>
  </si>
  <si>
    <t>KK.03.2.1.02.0051</t>
  </si>
  <si>
    <t>KK.03.2.1.02.0053</t>
  </si>
  <si>
    <t>KK.03.2.1.01.0054</t>
  </si>
  <si>
    <t>KK.09.1.2.01.0011</t>
  </si>
  <si>
    <t>KK.03.2.1.02.0052</t>
  </si>
  <si>
    <t>KK.06.1.1.01.0025</t>
  </si>
  <si>
    <t>KK.06.1.1.01.0002</t>
  </si>
  <si>
    <t>KK.03.2.1.02.0068</t>
  </si>
  <si>
    <t>KK.06.1.1.01.0042</t>
  </si>
  <si>
    <t>KK.03.2.1.03.0021</t>
  </si>
  <si>
    <t>KK.08.1.2.03.0008</t>
  </si>
  <si>
    <t>KK.08.1.2.03.0002</t>
  </si>
  <si>
    <t>KK.08.1.2.03.0004</t>
  </si>
  <si>
    <t>KK.03.2.1.03.0120</t>
  </si>
  <si>
    <t>KK.03.2.1.03.0028</t>
  </si>
  <si>
    <t>KK.03.2.1.03.0031</t>
  </si>
  <si>
    <t>KK.03.2.1.03.0024</t>
  </si>
  <si>
    <t>KK.03.2.1.03.0271</t>
  </si>
  <si>
    <t>KK.03.2.1.05.0002</t>
  </si>
  <si>
    <t>KK.03.2.1.03.0121</t>
  </si>
  <si>
    <t>KK.03.2.1.03.0240</t>
  </si>
  <si>
    <t>KK.03.2.1.03.0107</t>
  </si>
  <si>
    <t>KK.03.2.1.03.0251</t>
  </si>
  <si>
    <t>KK.03.2.1.03.0109</t>
  </si>
  <si>
    <t>KK.03.2.1.03.0076</t>
  </si>
  <si>
    <t>KK.03.2.1.03.0150</t>
  </si>
  <si>
    <t>KK.03.2.1.03.0003</t>
  </si>
  <si>
    <t>KK.03.2.1.03.0103</t>
  </si>
  <si>
    <t>KK.03.2.1.03.0142</t>
  </si>
  <si>
    <t>KK.03.2.1.03.0074</t>
  </si>
  <si>
    <t>KK.03.2.1.03.0089</t>
  </si>
  <si>
    <t>KK.03.2.1.03.0060</t>
  </si>
  <si>
    <t>KK.03.2.1.03.0100</t>
  </si>
  <si>
    <t>KK.03.2.1.03.0070</t>
  </si>
  <si>
    <t>KK.03.2.1.03.0202</t>
  </si>
  <si>
    <t>KK.03.2.1.03.0047</t>
  </si>
  <si>
    <t>KK.03.2.1.03.0183</t>
  </si>
  <si>
    <t>KK.03.2.1.03.0275</t>
  </si>
  <si>
    <t>KK.03.2.1.03.0071</t>
  </si>
  <si>
    <t>KK.03.2.1.03.0285</t>
  </si>
  <si>
    <t>KK.03.2.1.03.0073</t>
  </si>
  <si>
    <t>KK.03.2.1.03.0200</t>
  </si>
  <si>
    <t>KK.03.2.1.03.0377</t>
  </si>
  <si>
    <t>KK.03.2.1.03.0125</t>
  </si>
  <si>
    <t>KK.03.2.1.03.0226</t>
  </si>
  <si>
    <t>KK.03.2.1.03.0242</t>
  </si>
  <si>
    <t>KK.03.2.1.03.0241</t>
  </si>
  <si>
    <t>KK.03.2.1.03.0185</t>
  </si>
  <si>
    <t>KK.03.2.1.03.0306</t>
  </si>
  <si>
    <t>KK.03.2.1.03.0106</t>
  </si>
  <si>
    <t>KK.03.2.1.03.0316</t>
  </si>
  <si>
    <t>KK.03.2.1.03.0347</t>
  </si>
  <si>
    <t>KK.03.2.1.03.0336</t>
  </si>
  <si>
    <t>KK.03.2.1.03.0224</t>
  </si>
  <si>
    <t>KK.03.2.1.03.0335</t>
  </si>
  <si>
    <t>KK.03.2.1.03.0207</t>
  </si>
  <si>
    <t>KK.03.2.1.03.0329</t>
  </si>
  <si>
    <t>KK.03.2.1.03.0082</t>
  </si>
  <si>
    <t>KK.03.2.1.03.0217</t>
  </si>
  <si>
    <t>KK.03.2.1.03.0334</t>
  </si>
  <si>
    <t>KK.03.2.1.03.0291</t>
  </si>
  <si>
    <t>KK.03.2.1.03.0348</t>
  </si>
  <si>
    <t>KK.03.2.1.03.0068</t>
  </si>
  <si>
    <t>KK.03.2.1.03.0294</t>
  </si>
  <si>
    <t>KK.03.2.1.03.0197</t>
  </si>
  <si>
    <t>KK.03.2.1.03.0327</t>
  </si>
  <si>
    <t>KK.03.2.1.03.0340</t>
  </si>
  <si>
    <t>KK.03.2.1.03.0355</t>
  </si>
  <si>
    <t>KK.03.2.1.03.0219</t>
  </si>
  <si>
    <t>KK.03.2.1.03.0373</t>
  </si>
  <si>
    <t>KK.03.2.1.03.0357</t>
  </si>
  <si>
    <t>KK.03.2.1.03.0083</t>
  </si>
  <si>
    <t>KK.03.2.1.03.0193</t>
  </si>
  <si>
    <t>KK.03.2.1.03.0266</t>
  </si>
  <si>
    <t>KK.03.2.1.03.0214</t>
  </si>
  <si>
    <t>KK.03.2.1.03.0309</t>
  </si>
  <si>
    <t>KK.03.2.1.03.0301</t>
  </si>
  <si>
    <t>KK.03.2.1.03.0288</t>
  </si>
  <si>
    <t>KK.03.2.2.01.0019</t>
  </si>
  <si>
    <t>KK.03.2.1.03.0096</t>
  </si>
  <si>
    <t>KK.03.2.1.03.0356</t>
  </si>
  <si>
    <t>KK.03.2.1.05.0028</t>
  </si>
  <si>
    <t>KK.03.2.1.03.0087</t>
  </si>
  <si>
    <t>KK.03.2.1.03.0208</t>
  </si>
  <si>
    <t>KK.03.2.1.03.0211</t>
  </si>
  <si>
    <t>KK.03.2.1.03.0282</t>
  </si>
  <si>
    <t>KK.03.2.1.03.0213</t>
  </si>
  <si>
    <t>KK.03.2.1.03.0026</t>
  </si>
  <si>
    <t>KK.07.4.2.02.0001</t>
  </si>
  <si>
    <t>KK.03.2.1.03.0160</t>
  </si>
  <si>
    <t>KK.03.2.1.03.0325</t>
  </si>
  <si>
    <t>KK.06.1.1.01.0029</t>
  </si>
  <si>
    <t>KK.06.1.1.01.0031</t>
  </si>
  <si>
    <t>KK.08.1.1.02.0002</t>
  </si>
  <si>
    <t>KK.06.1.1.01.0039</t>
  </si>
  <si>
    <t>KK.03.2.1.02.0067</t>
  </si>
  <si>
    <t>KK.08.1.1.02.0005</t>
  </si>
  <si>
    <t>KK.07.3.1.01.0001</t>
  </si>
  <si>
    <t>KK.03.2.2.01.0021</t>
  </si>
  <si>
    <t>KK.08.1.2.03.0019</t>
  </si>
  <si>
    <t>KK.08.1.2.03.0020</t>
  </si>
  <si>
    <t>KK.08.1.1.02.0008</t>
  </si>
  <si>
    <t>KK.03.2.1.05.0039</t>
  </si>
  <si>
    <t>KK.03.2.1.05.0054</t>
  </si>
  <si>
    <t>KK.03.2.1.03.0375</t>
  </si>
  <si>
    <t>KK.03.2.1.05.0061</t>
  </si>
  <si>
    <t>KK.03.2.1.05.0056</t>
  </si>
  <si>
    <t>KK.03.2.1.03.0037</t>
  </si>
  <si>
    <t>KK.03.2.1.03.0289</t>
  </si>
  <si>
    <t>KK.03.2.1.03.0072</t>
  </si>
  <si>
    <t>KK.08.1.3.01.0001</t>
  </si>
  <si>
    <t>KK.01.2.1.01.0031</t>
  </si>
  <si>
    <t>KK.01.2.1.01.0024</t>
  </si>
  <si>
    <t>KK.01.2.1.01.0003</t>
  </si>
  <si>
    <t>KK.04.2.2.01.0046</t>
  </si>
  <si>
    <t>KK.04.2.2.01.0045</t>
  </si>
  <si>
    <t>KK.04.2.2.01.0018</t>
  </si>
  <si>
    <t>KK.04.2.2.01.0015</t>
  </si>
  <si>
    <t>KK.03.2.1.04.0056</t>
  </si>
  <si>
    <t>KK.03.2.1.05.0198</t>
  </si>
  <si>
    <t>KK.06.4.2.04.0001</t>
  </si>
  <si>
    <t>KK.06.4.1.01.0001</t>
  </si>
  <si>
    <t>KK.06.4.2.06.0001</t>
  </si>
  <si>
    <t>KK.06.4.2.07.0001</t>
  </si>
  <si>
    <t>KK.06.4.2.08.0001</t>
  </si>
  <si>
    <t>KK.06.4.2.09.0001</t>
  </si>
  <si>
    <t>KK.10.1.1.02.0007</t>
  </si>
  <si>
    <t>KK.10.1.1.02.0004</t>
  </si>
  <si>
    <t>KK.03.2.1.05.0093</t>
  </si>
  <si>
    <t>KK.04.2.2.01.0037</t>
  </si>
  <si>
    <t>KK.04.2.2.01.0525</t>
  </si>
  <si>
    <t>KK.04.2.2.01.0531</t>
  </si>
  <si>
    <t>KK.04.2.2.01.0589</t>
  </si>
  <si>
    <t>KK.06.1.2.01.0002</t>
  </si>
  <si>
    <t>KK.04.2.2.01.0033</t>
  </si>
  <si>
    <t>KK.04.2.2.01.0587</t>
  </si>
  <si>
    <t>KK.04.2.2.01.0030</t>
  </si>
  <si>
    <t>KK.04.2.2.01.0600</t>
  </si>
  <si>
    <t>KK.04.2.2.01.0528</t>
  </si>
  <si>
    <t>KK.04.2.2.01.0603</t>
  </si>
  <si>
    <t>KK.04.2.2.01.0035</t>
  </si>
  <si>
    <t>KK.04.2.2.01.0032</t>
  </si>
  <si>
    <t>KK.04.2.2.01.0530</t>
  </si>
  <si>
    <t>KK.04.2.2.01.0029</t>
  </si>
  <si>
    <t>KK.04.2.2.01.0039</t>
  </si>
  <si>
    <t>KK.04.2.2.01.0529</t>
  </si>
  <si>
    <t>KK.03.1.2.01.0062</t>
  </si>
  <si>
    <t>KK.03.1.2.01.0037</t>
  </si>
  <si>
    <t>KK.03.2.1.05.0036</t>
  </si>
  <si>
    <t>KK.06.1.1.01.0081</t>
  </si>
  <si>
    <t>KK.03.2.1.05.0137</t>
  </si>
  <si>
    <t>KK.04.2.2.01.0558</t>
  </si>
  <si>
    <t>KK.04.2.2.01.0031</t>
  </si>
  <si>
    <t>KK.04.2.2.01.0556</t>
  </si>
  <si>
    <t>KK.04.2.2.01.0500</t>
  </si>
  <si>
    <t>KK.04.2.2.01.0047</t>
  </si>
  <si>
    <t>KK.04.2.2.01.0043</t>
  </si>
  <si>
    <t>KK.04.2.2.01.0601</t>
  </si>
  <si>
    <t>KK.04.2.2.01.0351</t>
  </si>
  <si>
    <t>KK.03.1.2.01.0024</t>
  </si>
  <si>
    <t>KK.03.1.2.01.0016</t>
  </si>
  <si>
    <t>KK.03.1.2.01.0027</t>
  </si>
  <si>
    <t>KK.03.2.1.05.0161</t>
  </si>
  <si>
    <t>KK.04.2.2.01.0022</t>
  </si>
  <si>
    <t>KK.04.2.2.01.0017</t>
  </si>
  <si>
    <t>KK.04.2.2.01.0150</t>
  </si>
  <si>
    <t>KK.04.2.2.01.0014</t>
  </si>
  <si>
    <t>KK.04.2.2.01.0020</t>
  </si>
  <si>
    <t>KK.04.2.2.01.0016</t>
  </si>
  <si>
    <t>KK.04.2.2.01.0147</t>
  </si>
  <si>
    <t>KK.04.2.2.01.0034</t>
  </si>
  <si>
    <t>KK.04.2.2.01.0592</t>
  </si>
  <si>
    <t>KK.06.1.2.01.0009</t>
  </si>
  <si>
    <t>KK.06.1.2.01.0008</t>
  </si>
  <si>
    <t>KK.06.1.1.01.0053</t>
  </si>
  <si>
    <t>KK.03.2.1.05.0174</t>
  </si>
  <si>
    <t>KK.03.1.2.01.0012</t>
  </si>
  <si>
    <t>KK.06.3.1.03.0015</t>
  </si>
  <si>
    <t>KK.03.1.2.01.0050</t>
  </si>
  <si>
    <t>KK.06.3.1.03.0017</t>
  </si>
  <si>
    <t>KK.03.1.2.01.0002</t>
  </si>
  <si>
    <t>KK.04.2.1.03.0019</t>
  </si>
  <si>
    <t>KK.04.2.1.03.0026</t>
  </si>
  <si>
    <t>KK.04.2.1.03.0027</t>
  </si>
  <si>
    <t>KK.04.2.1.03.0028</t>
  </si>
  <si>
    <t>KK.04.2.1.03.0029</t>
  </si>
  <si>
    <t>KK.04.2.1.03.0030</t>
  </si>
  <si>
    <t>KK.04.2.1.03.0031</t>
  </si>
  <si>
    <t>KK.04.2.1.03.0032</t>
  </si>
  <si>
    <t>KK.03.1.2.01.0025</t>
  </si>
  <si>
    <t>KK.03.1.2.01.0020</t>
  </si>
  <si>
    <t>KK.03.1.2.01.0055</t>
  </si>
  <si>
    <t>KK.01.1.1.01.0010</t>
  </si>
  <si>
    <t>KK.03.1.2.01.0054</t>
  </si>
  <si>
    <t>KK.06.1.1.01.0070</t>
  </si>
  <si>
    <t>KK.03.2.1.05.0211</t>
  </si>
  <si>
    <t>KK.03.2.1.06.0905</t>
  </si>
  <si>
    <t>KK.04.2.1.03.0038</t>
  </si>
  <si>
    <t>KK.04.2.1.03.0036</t>
  </si>
  <si>
    <t>KK.04.2.1.03.0035</t>
  </si>
  <si>
    <t>KK.03.2.1.06.0575</t>
  </si>
  <si>
    <t>KK.03.2.1.06.1297</t>
  </si>
  <si>
    <t>KK.04.2.1.03.0034</t>
  </si>
  <si>
    <t>KK.04.2.1.03.0033</t>
  </si>
  <si>
    <t>KK.04.2.1.03.0192</t>
  </si>
  <si>
    <t>KK.04.2.1.03.0042</t>
  </si>
  <si>
    <t>KK.04.2.1.03.0109</t>
  </si>
  <si>
    <t>KK.04.2.1.03.0110</t>
  </si>
  <si>
    <t>KK.04.2.1.03.0111</t>
  </si>
  <si>
    <t>KK.04.2.1.03.0112</t>
  </si>
  <si>
    <t>KK.04.2.1.03.0113</t>
  </si>
  <si>
    <t>KK.04.2.1.03.0114</t>
  </si>
  <si>
    <t>KK.04.2.1.03.0115</t>
  </si>
  <si>
    <t>KK.04.2.1.03.0126</t>
  </si>
  <si>
    <t>KK.03.2.1.06.0686</t>
  </si>
  <si>
    <t>KK.03.2.1.06.0547</t>
  </si>
  <si>
    <t>KK.03.2.2.01.0155</t>
  </si>
  <si>
    <t>KK.03.2.1.06.0203</t>
  </si>
  <si>
    <t>KK.03.2.1.06.0931</t>
  </si>
  <si>
    <t>KK.03.2.1.06.2001</t>
  </si>
  <si>
    <t>KK.03.2.1.06.0947</t>
  </si>
  <si>
    <t>KK.03.2.1.06.0238</t>
  </si>
  <si>
    <t>KK.03.2.1.06.0231</t>
  </si>
  <si>
    <t>KK.03.2.1.06.0986</t>
  </si>
  <si>
    <t>KK.09.1.2.01.0013</t>
  </si>
  <si>
    <t>KK.03.2.1.06.0014</t>
  </si>
  <si>
    <t>KK.04.2.2.01.0172</t>
  </si>
  <si>
    <t>KK.03.2.1.06.1762</t>
  </si>
  <si>
    <t>KK.03.2.1.06.1075</t>
  </si>
  <si>
    <t>KK.03.2.1.06.1353</t>
  </si>
  <si>
    <t>KK.03.2.1.06.0194</t>
  </si>
  <si>
    <t>KK.03.2.1.06.1741</t>
  </si>
  <si>
    <t>KK.03.2.2.01.0135</t>
  </si>
  <si>
    <t>KK.03.2.1.06.0298</t>
  </si>
  <si>
    <t>KK.03.2.1.06.1546</t>
  </si>
  <si>
    <t>KK.03.2.1.06.0350</t>
  </si>
  <si>
    <t>KK.03.2.1.06.1320</t>
  </si>
  <si>
    <t>KK.03.2.1.06.1401</t>
  </si>
  <si>
    <t>KK.03.2.1.06.1602</t>
  </si>
  <si>
    <t>KK.03.2.1.06.0683</t>
  </si>
  <si>
    <t>KK.03.2.1.06.1032</t>
  </si>
  <si>
    <t>KK.03.2.1.06.0996</t>
  </si>
  <si>
    <t>KK.03.2.1.06.0232</t>
  </si>
  <si>
    <t>KK.03.2.1.06.0648</t>
  </si>
  <si>
    <t>KK.03.2.1.06.1720</t>
  </si>
  <si>
    <t>KK.03.2.1.06.0875</t>
  </si>
  <si>
    <t>KK.03.2.1.06.0089</t>
  </si>
  <si>
    <t>KK.03.2.1.06.1905</t>
  </si>
  <si>
    <t>KK.03.2.1.06.0655</t>
  </si>
  <si>
    <t>KK.03.2.1.06.0293</t>
  </si>
  <si>
    <t>KK.03.2.1.06.1661</t>
  </si>
  <si>
    <t>KK.03.2.1.06.0518</t>
  </si>
  <si>
    <t>KK.03.2.1.06.1729</t>
  </si>
  <si>
    <t>KK.03.2.1.06.1104</t>
  </si>
  <si>
    <t>KK.03.2.1.06.1383</t>
  </si>
  <si>
    <t>KK.03.2.1.06.0920</t>
  </si>
  <si>
    <t>KK.03.2.1.06.1575</t>
  </si>
  <si>
    <t>KK.04.2.2.01.0249</t>
  </si>
  <si>
    <t>KK.08.2.1.05.0001</t>
  </si>
  <si>
    <t>KK.03.2.1.06.1319</t>
  </si>
  <si>
    <t>KK.03.2.1.06.0858</t>
  </si>
  <si>
    <t>KK.06.3.1.03.0012</t>
  </si>
  <si>
    <t>KK.06.3.1.03.0018</t>
  </si>
  <si>
    <t>KK.06.3.1.03.0013</t>
  </si>
  <si>
    <t>KK.03.2.2.01.0150</t>
  </si>
  <si>
    <t>KK.03.2.1.06.0983</t>
  </si>
  <si>
    <t>KK.03.2.1.06.1378</t>
  </si>
  <si>
    <t>KK.03.2.1.06.1844</t>
  </si>
  <si>
    <t>KK.03.2.1.06.0930</t>
  </si>
  <si>
    <t>KK.03.2.1.06.0585</t>
  </si>
  <si>
    <t>KK.03.2.1.06.0148</t>
  </si>
  <si>
    <t>KK.03.2.1.06.0935</t>
  </si>
  <si>
    <t>KK.06.3.1.03.0022</t>
  </si>
  <si>
    <t>KK.06.3.1.03.0023</t>
  </si>
  <si>
    <t>KK.06.3.1.03.0024</t>
  </si>
  <si>
    <t>KK.03.2.1.06.0770</t>
  </si>
  <si>
    <t>KK.03.2.1.06.0877</t>
  </si>
  <si>
    <t>KK.03.2.1.06.1808</t>
  </si>
  <si>
    <t>KK.03.2.1.06.0401</t>
  </si>
  <si>
    <t>KK.03.2.1.06.0215</t>
  </si>
  <si>
    <t>KK.03.2.1.06.1777</t>
  </si>
  <si>
    <t>KK.03.2.1.06.0948</t>
  </si>
  <si>
    <t>KK.03.2.1.06.0430</t>
  </si>
  <si>
    <t>KK.03.2.1.06.1372</t>
  </si>
  <si>
    <t>KK.03.2.1.05.0236</t>
  </si>
  <si>
    <t>KK.03.2.1.06.0044</t>
  </si>
  <si>
    <t>KK.03.2.1.06.1082</t>
  </si>
  <si>
    <t>KK.03.2.1.06.0117</t>
  </si>
  <si>
    <t>KK.03.2.1.06.1351</t>
  </si>
  <si>
    <t>KK.03.2.1.06.0761</t>
  </si>
  <si>
    <t>KK.03.2.1.06.0465</t>
  </si>
  <si>
    <t>KK.03.2.1.06.0439</t>
  </si>
  <si>
    <t>KK.03.2.1.06.0070</t>
  </si>
  <si>
    <t>KK.03.2.1.06.2021</t>
  </si>
  <si>
    <t>KK.04.2.2.01.0179</t>
  </si>
  <si>
    <t>KK.04.2.2.01.0182</t>
  </si>
  <si>
    <t>KK.04.2.2.01.0183</t>
  </si>
  <si>
    <t>KK.03.2.1.06.0684</t>
  </si>
  <si>
    <t>KK.03.2.1.06.2088</t>
  </si>
  <si>
    <t>KK.03.2.1.06.1041</t>
  </si>
  <si>
    <t>KK.03.2.1.06.1665</t>
  </si>
  <si>
    <t>KK.03.2.1.06.0052</t>
  </si>
  <si>
    <t>KK.03.2.1.06.1712</t>
  </si>
  <si>
    <t>KK.03.2.1.06.0087</t>
  </si>
  <si>
    <t>KK.04.2.1.03.0040</t>
  </si>
  <si>
    <t>KK.04.2.1.03.0015</t>
  </si>
  <si>
    <t>KK.04.2.1.03.0011</t>
  </si>
  <si>
    <t>KK.04.2.2.01.0404</t>
  </si>
  <si>
    <t>KK.03.2.1.06.1623</t>
  </si>
  <si>
    <t>KK.03.2.1.06.1009</t>
  </si>
  <si>
    <t>KK.03.2.1.06.0543</t>
  </si>
  <si>
    <t>KK.03.2.1.06.1666</t>
  </si>
  <si>
    <t>KK.03.2.1.06.0247</t>
  </si>
  <si>
    <t>KK.03.2.1.06.1293</t>
  </si>
  <si>
    <t>KK.03.2.1.06.0419</t>
  </si>
  <si>
    <t>KK.03.2.1.06.0135</t>
  </si>
  <si>
    <t>KK.03.2.1.06.1384</t>
  </si>
  <si>
    <t>KK.04.2.2.01.0149</t>
  </si>
  <si>
    <t>KK.04.2.2.01.0146</t>
  </si>
  <si>
    <t>KK.04.2.2.01.0148</t>
  </si>
  <si>
    <t>KK.03.2.1.06.2045</t>
  </si>
  <si>
    <t>KK.03.2.1.06.0349</t>
  </si>
  <si>
    <t>KK.03.2.1.06.0416</t>
  </si>
  <si>
    <t>KK.03.2.1.06.1710</t>
  </si>
  <si>
    <t>KK.03.2.1.06.0689</t>
  </si>
  <si>
    <t>KK.03.2.1.06.0425</t>
  </si>
  <si>
    <t>KK.03.2.1.06.1900</t>
  </si>
  <si>
    <t>KK.03.2.1.06.0751</t>
  </si>
  <si>
    <t>KK.03.2.1.06.0769</t>
  </si>
  <si>
    <t>KK.04.2.2.01.0026</t>
  </si>
  <si>
    <t>KK.04.2.2.01.0028</t>
  </si>
  <si>
    <t>KK.04.2.2.01.0036</t>
  </si>
  <si>
    <t>KK.03.2.1.06.1491</t>
  </si>
  <si>
    <t>KK.03.2.1.06.0345</t>
  </si>
  <si>
    <t>KK.03.2.1.06.2042</t>
  </si>
  <si>
    <t>KK.03.2.1.06.0080</t>
  </si>
  <si>
    <t>KK.03.2.1.06.1005</t>
  </si>
  <si>
    <t>KK.03.2.1.06.2044</t>
  </si>
  <si>
    <t>KK.03.2.1.06.0690</t>
  </si>
  <si>
    <t>KK.03.2.1.06.0700</t>
  </si>
  <si>
    <t>KK.04.2.1.03.0037</t>
  </si>
  <si>
    <t>KK.03.2.1.06.0756</t>
  </si>
  <si>
    <t>KK.04.2.1.03.0062</t>
  </si>
  <si>
    <t>KK.03.2.1.06.1283</t>
  </si>
  <si>
    <t>KK.03.2.1.06.1387</t>
  </si>
  <si>
    <t>KK.04.2.1.03.0067</t>
  </si>
  <si>
    <t>KK.04.2.1.03.0080</t>
  </si>
  <si>
    <t>KK.04.2.1.03.0090</t>
  </si>
  <si>
    <t>KK.03.2.1.06.0123</t>
  </si>
  <si>
    <t>KK.03.2.1.06.0594</t>
  </si>
  <si>
    <t>KK.03.2.1.06.0977</t>
  </si>
  <si>
    <t>KK.03.2.1.06.1329</t>
  </si>
  <si>
    <t>KK.03.2.1.06.1265</t>
  </si>
  <si>
    <t>KK.03.2.1.06.1818</t>
  </si>
  <si>
    <t>KK.03.2.1.06.0929</t>
  </si>
  <si>
    <t>KK.03.2.1.06.1664</t>
  </si>
  <si>
    <t>KK.03.2.1.06.0202</t>
  </si>
  <si>
    <t>KK.03.2.1.06.1884</t>
  </si>
  <si>
    <t>KK.03.2.1.06.1438</t>
  </si>
  <si>
    <t>KK.03.2.1.06.1323</t>
  </si>
  <si>
    <t>KK.03.2.1.06.1388</t>
  </si>
  <si>
    <t>KK.03.2.1.06.1572</t>
  </si>
  <si>
    <t>KK.03.2.1.06.0967</t>
  </si>
  <si>
    <t>KK.03.2.1.06.1458</t>
  </si>
  <si>
    <t>KK.03.2.1.06.1031</t>
  </si>
  <si>
    <t>KK.03.2.1.06.0753</t>
  </si>
  <si>
    <t>KK.03.2.1.06.2077</t>
  </si>
  <si>
    <t>KK.04.2.2.01.0145</t>
  </si>
  <si>
    <t>KK.03.2.1.06.1824</t>
  </si>
  <si>
    <t>KK.03.2.1.06.0478</t>
  </si>
  <si>
    <t>KK.03.2.1.06.1511</t>
  </si>
  <si>
    <t>KK.03.2.1.06.0938</t>
  </si>
  <si>
    <t>KK.03.2.1.06.2061</t>
  </si>
  <si>
    <t>KK.08.2.1.07.0001</t>
  </si>
  <si>
    <t>KK.03.2.1.06.1492</t>
  </si>
  <si>
    <t>KK.03.2.1.06.0023</t>
  </si>
  <si>
    <t>KK.03.2.1.06.0934</t>
  </si>
  <si>
    <t>KK.03.2.1.06.0706</t>
  </si>
  <si>
    <t>KK.03.2.1.06.1432</t>
  </si>
  <si>
    <t>KK.03.2.1.06.0013</t>
  </si>
  <si>
    <t>KK.03.2.1.06.1856</t>
  </si>
  <si>
    <t>KK.03.2.1.06.0346</t>
  </si>
  <si>
    <t>KK.03.2.1.06.1947</t>
  </si>
  <si>
    <t>KK.03.2.1.06.1076</t>
  </si>
  <si>
    <t>Nabavka strojeva za instalacijske radove</t>
  </si>
  <si>
    <t>KK.03.2.1.06.1840</t>
  </si>
  <si>
    <t>Povećanje konkurentnosti tvrtke Viksi uvođenjem modernijih proizvodnih procesa</t>
  </si>
  <si>
    <t>KK.03.2.1.06.0919</t>
  </si>
  <si>
    <t>Proširenje proizvodnih kapaciteta tvrtke Val. Ol. d.o.o.</t>
  </si>
  <si>
    <t>KK.03.2.1.06.0936</t>
  </si>
  <si>
    <t>Ulaganje u strojeve i opremu</t>
  </si>
  <si>
    <t>KK.03.2.1.06.0399</t>
  </si>
  <si>
    <t>Vinarija Perak-sinonim čistog užitka ispijanja vrhunskih vina!</t>
  </si>
  <si>
    <t>KK.04.2.1.03.0144</t>
  </si>
  <si>
    <t>Energetska obnova zgrade Osnovne škole Ivan Goran Kovačić na adresi Matije Gupca 29, Staro Petrovo Selo</t>
  </si>
  <si>
    <t>KK.04.2.1.03.0146</t>
  </si>
  <si>
    <t>Energetska obnova zgrade Osnovne škole Ivan Filipović na adresi Trg Presvetog Trojstva 15, Velika Kopanica</t>
  </si>
  <si>
    <t>KK.04.2.1.03.0150</t>
  </si>
  <si>
    <t>Energetska obnova zgrade Osnovne škole Antun Matija Reljković na adresi Bebrina bb, Bebrina</t>
  </si>
  <si>
    <t>KK.04.2.1.03.0152</t>
  </si>
  <si>
    <t>Energetska obnova zgrade Osnovne škole Stjepan Radić na adresi Trg svetog Križa 19, Oprisavci</t>
  </si>
  <si>
    <t>KK.04.2.1.03.0154</t>
  </si>
  <si>
    <t>Energetska obnova zgrade Osnovne škole Josip Kozarac na adresi Trg Stjepana Radića 3, Kruševica, Slavonski Šamac</t>
  </si>
  <si>
    <t>KK.04.2.1.03.0155</t>
  </si>
  <si>
    <t>Energetska obnova zgrade Srednje škole Matija Antun Reljković na adresi Ivana Cankara 76, Slavonski Brod</t>
  </si>
  <si>
    <t>KK.04.2.1.03.0160</t>
  </si>
  <si>
    <t>Energetska obnova zgrade Učeničkog doma Srednje škole Pakrac na adresi Hrvatskih velikana 11, Pakrac</t>
  </si>
  <si>
    <t>KK.04.2.1.03.0166</t>
  </si>
  <si>
    <t>Energetska obnova zgrade Područne škole Dobrovac na adresi Ulica Stjepana Radića 54, Dobrovac, Osnovne škole Lipik, Lipik</t>
  </si>
  <si>
    <t>KK.04.2.1.03.0167</t>
  </si>
  <si>
    <t>Energetska obnova zgrade Osnovne škole Lipik na adresi Školska 25, Lipik</t>
  </si>
  <si>
    <t>KK.04.2.1.03.0189</t>
  </si>
  <si>
    <t>Energetska obnova zgrade Područne škole Pavlovci na adresi Pavlovci br. 10, Pavlovci, Osnovne škole Dragutina Lermana, Brestovac</t>
  </si>
  <si>
    <t>KK.03.2.1.06.1873</t>
  </si>
  <si>
    <t>fotoIMPULS za fotoŠUNJU</t>
  </si>
  <si>
    <t>KK.03.2.1.06.1425</t>
  </si>
  <si>
    <t>Rekonstrukcija proizvodnog pogona za preradu voća i povrća</t>
  </si>
  <si>
    <t>KK.03.2.1.06.1389</t>
  </si>
  <si>
    <t>Unaprjeđenje proizvodnih kapaciteta tvrtke Rasnek d.o.o.</t>
  </si>
  <si>
    <t>KK.03.2.1.06.0306</t>
  </si>
  <si>
    <t>Jačanje konkurentnosti tvrtke VALI-MONT d.o.o. kroz nabavu stroja u svrhu proširenja djelatnosti</t>
  </si>
  <si>
    <t>KK.03.2.1.06.0953</t>
  </si>
  <si>
    <t>Povećanje produktivnosti i proširenje kapaciteta poslovanja poduzeća MURKA - TRADE d.o.o. ulaganjem u proizvodnu opremu</t>
  </si>
  <si>
    <t>KK.03.2.1.06.0030</t>
  </si>
  <si>
    <t>Razvoj konkurentnog Domino dizajna d.o.o.</t>
  </si>
  <si>
    <t>KK.08.2.1.03.0004</t>
  </si>
  <si>
    <t>Izgradnja kapaciteta gradske uprave Grada Belog Manastira</t>
  </si>
  <si>
    <t>Priprema dokumentacije i izgradnja kapaciteta za provedbu Intervencijskih planova malih gradova na ratom pogođenim područjima</t>
  </si>
  <si>
    <t>KK.03.2.1.06.1464</t>
  </si>
  <si>
    <t>Povećanje konkurentnosti, teh. i operat. opremljenosti tvrtke Pronova d.o.o. Slavonski Brod ulaganjem u optimizaciju poslovnih procesa vezano uz proširenje postojećih proizvodnih usluga</t>
  </si>
  <si>
    <t>KK.08.1.1.02.0015</t>
  </si>
  <si>
    <t>Dostupnija primarna zdravstvena zaštita na području cijele OBŽ</t>
  </si>
  <si>
    <t>KK.06.4.2.18.0001</t>
  </si>
  <si>
    <t>Poboljšanje vodno – komunalne infrastrukture na području aglomeracija Vinkovci, Otok, Ivankovo i Cerna za prijavu izgradnje vodno – komunalne infrastrukture</t>
  </si>
  <si>
    <t>Poboljšanje vodno-komunalne infrastrukture na području aglomeracija Vinkovci, Otok, Ivankovo i Cerna za prijavu izgradnje vodno-komunalne infrastrukture</t>
  </si>
  <si>
    <t>KK.06.4.2.19.0001</t>
  </si>
  <si>
    <t>Poboljšanje vodnokomunalne infrastrukture aglomeracije Đakovo</t>
  </si>
  <si>
    <t>KK.06.4.2.20.0001</t>
  </si>
  <si>
    <t>Razvoj vodnokomunalne infrastrukture aglomeracije Pleternica</t>
  </si>
  <si>
    <t>KK.06.4.2.21.0001</t>
  </si>
  <si>
    <t>Poboljšanje vodno-komunalne infrastrukture na području aglomeracije Požega</t>
  </si>
  <si>
    <t>Poboljšanje vodnokomunalne infrastrukture na području aglomeracije Požega</t>
  </si>
  <si>
    <t>KK.08.1.3.03.0003</t>
  </si>
  <si>
    <t>Intenziviranje procesa deinstitucionalizacije</t>
  </si>
  <si>
    <t>Unaprjeđivanje infrastrukture centara za socijalnu skrb kao podrška procesu deinstitucionalizacije – faza 1</t>
  </si>
  <si>
    <t>KK.06.4.2.23.0001</t>
  </si>
  <si>
    <t>Projekt vodoopskrbe i odvodnje Valpovo - Belišće</t>
  </si>
  <si>
    <t>Projekt vodoopskrbe i odvodnje Valpovo – Belišće</t>
  </si>
  <si>
    <t>KK.06.4.2.22.0001</t>
  </si>
  <si>
    <t>Poboljšanje vodno-komunalne infrastrukture aglomeracije Lipik-Pakrac</t>
  </si>
  <si>
    <t>KK.07.4.2.06.0001</t>
  </si>
  <si>
    <t>Modernizacija tramvajske infrastrukture na području grada Osijeka</t>
  </si>
  <si>
    <t>Poziv za sufinanciranje modernizacije tramvajske infrastrukture na području grada Osijeka</t>
  </si>
  <si>
    <t>KK.03.2.1.06.1925</t>
  </si>
  <si>
    <t>Modernizacijom opreme do povećanja konkurentnosti krojačkog obrta Bolero</t>
  </si>
  <si>
    <t>KK.04.2.2.01.0038</t>
  </si>
  <si>
    <t>Energetska obnova višestambene zgrade na adresi Andrije Hebranga 1, 1A, Pakrac</t>
  </si>
  <si>
    <t>KK.07.4.2.03.0002</t>
  </si>
  <si>
    <t>Nabava autobusa za Gradski prijevoz putnika d.o.o. Osijek</t>
  </si>
  <si>
    <t>Poziv na dostavu projektnih prijedloga za nabavu autobusa za pružanje usluge javnog gradskog prijevoza</t>
  </si>
  <si>
    <t>KK.06.1.1.01.0067</t>
  </si>
  <si>
    <t>Priprema Programa obnove i upravljanja kulturnim dobrima osječke Tvrđe</t>
  </si>
  <si>
    <t>KK.03.2.1.06.0685</t>
  </si>
  <si>
    <t>Jačanje konkurentnosti tvrtke ulaganjem u proširenje kapaciteta postojeće poslovne jedinice tvrtke TELEOPTIKA d.o.o.</t>
  </si>
  <si>
    <t>KK.03.2.1.06.0282</t>
  </si>
  <si>
    <t>URALAN IMPULS</t>
  </si>
  <si>
    <t>KK.03.2.1.08.0022</t>
  </si>
  <si>
    <t>Certifikacijom proizvoda u tvrtki Hemco d.o.o.</t>
  </si>
  <si>
    <t>Certifikacijom proizvoda do tržišta</t>
  </si>
  <si>
    <t>KK.03.2.1.06.1796</t>
  </si>
  <si>
    <t>Opremanje laboratorija za R&amp;D hardverskih proizvoda, maloserijsku proizvodnju, i stručno osposobljavanje</t>
  </si>
  <si>
    <t>KK.03.2.1.06.2043</t>
  </si>
  <si>
    <t>Fleksibilnijom ambalažom do konkurentnijeg poslovanja</t>
  </si>
  <si>
    <t>KK.03.2.1.06.1559</t>
  </si>
  <si>
    <t>Proširenje proizvodnih kapaciteta poduzeća Gebruder d.o.o. ulaganjem u opremu za obavljanje specijaliziranih građevinskih radova</t>
  </si>
  <si>
    <t>KK.04.2.2.01.0282</t>
  </si>
  <si>
    <t>Energetska obnova višestambene zgrade na adresi Sjenjak 46, Osijek</t>
  </si>
  <si>
    <t>KK.03.2.1.06.0276</t>
  </si>
  <si>
    <t>BUDAK IMPULS</t>
  </si>
  <si>
    <t>KK.03.2.1.06.1051</t>
  </si>
  <si>
    <t>Povećanje konkurentnosti ulaganjem u tehnološku opremljenost proizvodnog procesa</t>
  </si>
  <si>
    <t>KK.03.2.1.06.0608</t>
  </si>
  <si>
    <t>Ulaganje u jačanje konkurentnosti tvrtke Spotter j.d.o.o.</t>
  </si>
  <si>
    <t>KK.03.2.1.06.0679</t>
  </si>
  <si>
    <t>Proširenje kapaciteta postojeće poslovne jedinice Veko d.o.o. investicijom u materijalnu imovinu</t>
  </si>
  <si>
    <t>KK.04.2.2.01.0353</t>
  </si>
  <si>
    <t>Energetska obnova višestambene zgrade na adresi mijata Stojanovića 16a, Lužani</t>
  </si>
  <si>
    <t>KK.04.2.2.01.0354</t>
  </si>
  <si>
    <t>Energetska obnova višestambene zgrade na adresi Kloštarska 3, Slavonski Kobaš</t>
  </si>
  <si>
    <t>Knezović, obrt usluga vodoinstalatera, plinoinstalatera, bravar i trgovina</t>
  </si>
  <si>
    <t>Viksi d.o.o.</t>
  </si>
  <si>
    <t>Val. Ol. d.o.o.</t>
  </si>
  <si>
    <t>Tordinci</t>
  </si>
  <si>
    <t>Drvomont</t>
  </si>
  <si>
    <t>Perak d.o.o.</t>
  </si>
  <si>
    <t>Srednja škola Pakrac</t>
  </si>
  <si>
    <t>Osnovna škola Lipik</t>
  </si>
  <si>
    <t>Osnovna škola Dragutina Lermana Brestovac</t>
  </si>
  <si>
    <t>Fotografsko trgovačka radnja "FOTO ŠUNJO"</t>
  </si>
  <si>
    <t>PZ Dolina Sunca</t>
  </si>
  <si>
    <t>Rasnek d.o.o.</t>
  </si>
  <si>
    <t>Vali-Mont d.o.o.</t>
  </si>
  <si>
    <t>Strizivojna</t>
  </si>
  <si>
    <t>Murka-trade d.o.o.</t>
  </si>
  <si>
    <t>Domino dizajn d.o.o.</t>
  </si>
  <si>
    <t>Pronova d.o.o.</t>
  </si>
  <si>
    <t>ĐAKOVAČKI VODOVOD d.o.o.</t>
  </si>
  <si>
    <t>Tekija d.o.o.</t>
  </si>
  <si>
    <t>Centar za socijalnu skrb Nova Gradiška</t>
  </si>
  <si>
    <t>Dvorac d.o.o.</t>
  </si>
  <si>
    <t>VODE LIPIK d.o.o.</t>
  </si>
  <si>
    <t>Gradski prijevoz putnika d.o.o.</t>
  </si>
  <si>
    <t>Bolero krojački obrt</t>
  </si>
  <si>
    <t>KOMUNALAC d.o.o.</t>
  </si>
  <si>
    <t>Gradski prijevoz putnika d.o.o. Osijek</t>
  </si>
  <si>
    <t>TELEOPTIKA</t>
  </si>
  <si>
    <t>URALAN</t>
  </si>
  <si>
    <t>Hemco d.o.o.</t>
  </si>
  <si>
    <t>Capital Hook j.d.o.o.</t>
  </si>
  <si>
    <t>Tehna d.o.o.</t>
  </si>
  <si>
    <t>Gebruder d.o.o.</t>
  </si>
  <si>
    <t>Bizovac</t>
  </si>
  <si>
    <t>ZAVOD ZA STANOVANJE d.o.o.</t>
  </si>
  <si>
    <t>Obućarsko-trgovački obrt "Budak"</t>
  </si>
  <si>
    <t>Stoliv Ivanković, proizvodno trgovački obrt, vl. Dejan Ivanković</t>
  </si>
  <si>
    <t>Spotter j.d.o.o.</t>
  </si>
  <si>
    <t>Veko d.o.o.</t>
  </si>
  <si>
    <t>BA - KA dom j.d.o.o.</t>
  </si>
  <si>
    <t>KK.03.2.1.06.1972</t>
  </si>
  <si>
    <t>Proširenje kapaciteta proizvodnje i pakiranja čaja</t>
  </si>
  <si>
    <t>ESPRESSO</t>
  </si>
  <si>
    <t>KK.03.2.1.06.1965</t>
  </si>
  <si>
    <t>Ulaganje u kupovinu strojeva za proširenje proizvodnih kapaciteta</t>
  </si>
  <si>
    <t>Inox bravarija Butković</t>
  </si>
  <si>
    <t>KK.04.2.2.01.0301</t>
  </si>
  <si>
    <t>Energetska obnova višestambene zgrade na adresi Andrije Hebranga 16, Pakrac</t>
  </si>
  <si>
    <t>KK.04.2.2.01.0302</t>
  </si>
  <si>
    <t>Energetska obnova višestambene zgrade na adresi Kalvarija 36, Pakrac</t>
  </si>
  <si>
    <t>KK.04.2.2.01.0303</t>
  </si>
  <si>
    <t>Energetska obnova višestambene zgrade na adresi Matice Hrvatske 9, 11, Pakrac</t>
  </si>
  <si>
    <t>KK.03.2.1.06.0587</t>
  </si>
  <si>
    <t>Ulaganje u proširenje kapaciteta i povećanje konkurentnosti poduzeća GB inženjering d.o.o.</t>
  </si>
  <si>
    <t>GB Inženjering d.o.o.</t>
  </si>
  <si>
    <t>KK.04.2.2.01.0304</t>
  </si>
  <si>
    <t>Energetska obnova višestambene zgrade na adresi Vukovarska avenija 11, 13, Lipik</t>
  </si>
  <si>
    <t>KK.03.2.1.06.1874</t>
  </si>
  <si>
    <t>eNADZOR</t>
  </si>
  <si>
    <t>Obrt tehničarske zaštite Protectus, vl. Anto Čabraja</t>
  </si>
  <si>
    <t>KK.04.2.2.01.0394</t>
  </si>
  <si>
    <t>Energetska obnova višestambene zgrade na adresi 204. Vukovarske brigade 79, 81, Vukovar</t>
  </si>
  <si>
    <t>KK.04.2.2.01.0399</t>
  </si>
  <si>
    <t>Energetska obnova višestambene zgrade na adresi Josipa Jurja Strossmayera 5a, 5b, Vukovar</t>
  </si>
  <si>
    <t>KK.03.2.1.06.2089</t>
  </si>
  <si>
    <t>BrodPlast-Uvođenje tehnologije za konkurentnosti i rast</t>
  </si>
  <si>
    <t>Brodplast d.o.o.</t>
  </si>
  <si>
    <t>KK.03.2.1.06.1222</t>
  </si>
  <si>
    <t>BANT- povećanje konkurentnosti tvrtke Bajplast d.o.o. uanprjeđenjem proizvodnje i povećanjem kapaciteta</t>
  </si>
  <si>
    <t>Bajplast d.o.o.</t>
  </si>
  <si>
    <t>Popovac</t>
  </si>
  <si>
    <t>KK.04.2.2.01.0402</t>
  </si>
  <si>
    <t>Energetska obnova višestambene zgrade na adresi Vladimira Nazora 14, 16, Vukovar</t>
  </si>
  <si>
    <t>KK.03.2.1.06.0048</t>
  </si>
  <si>
    <t>Poboljšanje konkurentnosti kroz povećanje materijalnih i ljudskih resursa</t>
  </si>
  <si>
    <t>Polion d.o.o.</t>
  </si>
  <si>
    <t>KK.03.2.1.06.0377</t>
  </si>
  <si>
    <t>Ulaganje u jačanje konkurentnosti poduzeća Arcadis d.o.o.</t>
  </si>
  <si>
    <t>Arcadis d.o.o.</t>
  </si>
  <si>
    <t>KK.03.2.1.05.0244</t>
  </si>
  <si>
    <t>Dogradnja i opremanje novog proizvodnog pogona i adaptacija dijela postojeće građevine</t>
  </si>
  <si>
    <t>KK.03.2.1.06.0421</t>
  </si>
  <si>
    <t>Povećanje kapaciteta proizvodnje kupnjom novog produkcijskog pisača</t>
  </si>
  <si>
    <t>G.O. BOROVO GRAF</t>
  </si>
  <si>
    <t>KK.03.2.1.06.1858</t>
  </si>
  <si>
    <t>Uvođenje nove djelatnosti-izrada hidrauličnih i gumenih crijeva</t>
  </si>
  <si>
    <t>Automehaničarska radnja Željko Banaj</t>
  </si>
  <si>
    <t>KK.04.2.2.01.0479</t>
  </si>
  <si>
    <t>Energetska obnova višestambene zgrade na adresi Vijenac kardinala Alojzija Stepinca 6, Đakovo</t>
  </si>
  <si>
    <t>UNIVERZAL d.o.o.</t>
  </si>
  <si>
    <t>KK.03.2.1.06.1543</t>
  </si>
  <si>
    <t>Gradar d.o.o.</t>
  </si>
  <si>
    <t>KK.03.2.1.06.1863</t>
  </si>
  <si>
    <t>Ulaganje u kupovinu stroja za proizvodnju glazbenih instrumenata</t>
  </si>
  <si>
    <t>Tamburica</t>
  </si>
  <si>
    <t>KK.03.2.1.06.1571</t>
  </si>
  <si>
    <t>Jačanje konkurentnosti osnivanjem nove poslovne jedinice u Gospodarskoj zoni Vukovar</t>
  </si>
  <si>
    <t>ELEKTROINSTALETERSKO-TRGOVAČKI OBRT "CRNJAC"</t>
  </si>
  <si>
    <t>KK.04.2.2.01.0533</t>
  </si>
  <si>
    <t>Energetska obnova višestambene zgrade na adresi Kralja Tomislava 68, Čaglin</t>
  </si>
  <si>
    <t>KK.03.2.1.06.1896</t>
  </si>
  <si>
    <t>Projekt nabavke građevinske kombinirke</t>
  </si>
  <si>
    <t>Bodat d.o.o.</t>
  </si>
  <si>
    <t>KK.04.2.2.01.0499</t>
  </si>
  <si>
    <t>Energetska obnova višestambene zgrade na adresi Petra Preradovića 1, Pakrac</t>
  </si>
  <si>
    <t>KK.04.2.2.01.0526</t>
  </si>
  <si>
    <t>Energetska obnova višestambene zgrade na adresi Slavonska 4, Požega</t>
  </si>
  <si>
    <t>KK.03.2.1.06.1960</t>
  </si>
  <si>
    <t>Ulaganje u nabavu nove materijalne i nematerijalne imovine u svrhu proširenja postojećih poslovnih kapaciteta i jačanja konkurentskog položaja na tržištu</t>
  </si>
  <si>
    <t>Mihalj N &amp; B Inženjering d.o.o.</t>
  </si>
  <si>
    <t>KK.04.2.2.01.0532</t>
  </si>
  <si>
    <t>Energetska obnova višestambene zgrade na adresi Kralja Tomislava 66, Čaglin</t>
  </si>
  <si>
    <t>KK.03.2.1.06.0417</t>
  </si>
  <si>
    <t>Proširenje kapaciteta za proizvodnju tjestenine</t>
  </si>
  <si>
    <t>Novak DMD</t>
  </si>
  <si>
    <t>KK.03.2.1.06.0297</t>
  </si>
  <si>
    <t>Povećanje konkurentnosti tvrtke Elektro Čop kroz nabavu novog radnog vozila i informatičke opreme</t>
  </si>
  <si>
    <t>Elektro Čop d.o.o.</t>
  </si>
  <si>
    <t>KK.04.2.2.01.0583</t>
  </si>
  <si>
    <t>Energetska obnova višestambene zgrade na adresi Slavka Kolara 14-16, Požega</t>
  </si>
  <si>
    <t>P.A.K.-Konstruktor d.o.o.</t>
  </si>
  <si>
    <t>KK.03.2.1.08.0039</t>
  </si>
  <si>
    <t>Certifikacijom klamerica do novih tržišta</t>
  </si>
  <si>
    <t>KK.03.2.1.06.1002</t>
  </si>
  <si>
    <t>Povećanje kapaciteta tvrtke VAK d.o.o.</t>
  </si>
  <si>
    <t>Vak d.o.o.</t>
  </si>
  <si>
    <t>Slavonski Šamac</t>
  </si>
  <si>
    <t>KK.03.2.1.06.0618</t>
  </si>
  <si>
    <t>Ulaganje u strojeve i opremu za radnu jedinicu destilerije</t>
  </si>
  <si>
    <t>Elektroinstalacije Šokac, vlasnik Zvonko Šokac</t>
  </si>
  <si>
    <t>Okučani</t>
  </si>
  <si>
    <t>KK.03.2.1.06.1539</t>
  </si>
  <si>
    <t>Ulaganje u povećanje kapaciteta i konkuretnost poduzeća KLIKTRONIK d.o.o.</t>
  </si>
  <si>
    <t>Kliktronik d.o.o.</t>
  </si>
  <si>
    <t>Draž</t>
  </si>
  <si>
    <t>KK.06.3.1.03.0025</t>
  </si>
  <si>
    <t>Izgradnja reciklažnog dvorišta na području Grada Iloka</t>
  </si>
  <si>
    <t>KK.03.2.1.06.0755</t>
  </si>
  <si>
    <t>Moderne instalacije za veću učinkovitost</t>
  </si>
  <si>
    <t>DM-Commerc d.o.o.</t>
  </si>
  <si>
    <t>KK.03.2.1.08.0034</t>
  </si>
  <si>
    <t>Certifkacija - put do novih tržišta</t>
  </si>
  <si>
    <t>Đuro Đaković Kotlovi d.o.o.</t>
  </si>
  <si>
    <t>KK.03.2.1.08.0024</t>
  </si>
  <si>
    <t>Bor plastika d.o.o. - certifikacijom uređaja za pročišćavanje otpadnih voda do konkurentnijeg nastupa na tržištu</t>
  </si>
  <si>
    <t>KK.03.2.1.06.0120</t>
  </si>
  <si>
    <t>Podizanje razine konkurentnosti metalskog obrta Bomad</t>
  </si>
  <si>
    <t>Metalski obrt Bomad</t>
  </si>
  <si>
    <t>KK.06.3.1.03.0041</t>
  </si>
  <si>
    <t>Izgradnja reciklažnog dvorišta u Vladislavcima</t>
  </si>
  <si>
    <t>Vladislavci</t>
  </si>
  <si>
    <t>Hungarian-Croatian Wine Stories II</t>
  </si>
  <si>
    <t>HU-CRO Wine Stories II</t>
  </si>
  <si>
    <t>Grad Orahovica</t>
  </si>
  <si>
    <t>Cross-border touristic routes of honey &amp; bees</t>
  </si>
  <si>
    <t>Bee2Be</t>
  </si>
  <si>
    <t>Turistička zajednica grada Virovitice</t>
  </si>
  <si>
    <t>Rekonstrukcija postojeće javne zgrade - u GRAĐEVINU SREDNJE ŠKOLE</t>
  </si>
  <si>
    <t>PREMA ODLUCI</t>
  </si>
  <si>
    <t>8.12.2017.</t>
  </si>
  <si>
    <t xml:space="preserve">Pruži mi priliku </t>
  </si>
  <si>
    <t>Hrvatski Crveni križ Gradsko društvo Crvenog križa Virovitica</t>
  </si>
  <si>
    <t xml:space="preserve">Zaželi, uključi se, ostvari se – važna si! </t>
  </si>
  <si>
    <t>Zaželi i ti biti jedna od njih</t>
  </si>
  <si>
    <t>Zaželi – radi i ostvari u Valpovu</t>
  </si>
  <si>
    <t>Budi uz mene</t>
  </si>
  <si>
    <t>Nuštar</t>
  </si>
  <si>
    <t>Uključi se</t>
  </si>
  <si>
    <t>Jarmina</t>
  </si>
  <si>
    <t>Zajedno možemo više!</t>
  </si>
  <si>
    <t>Udruga Veličanka</t>
  </si>
  <si>
    <t>Aktivne u zajednici</t>
  </si>
  <si>
    <t>Štitar</t>
  </si>
  <si>
    <t>Zapošljavanje žena iz ranjivih skupina na području općine Babina Greda</t>
  </si>
  <si>
    <t>Babina Greda</t>
  </si>
  <si>
    <t>NISA - Nismo sami</t>
  </si>
  <si>
    <t>Zaželi bolji život u Općini Punitovci</t>
  </si>
  <si>
    <t>Punitovci</t>
  </si>
  <si>
    <t>Program Zaželi Općine Gorjani</t>
  </si>
  <si>
    <t>Gorjani</t>
  </si>
  <si>
    <t>KK.03.2.1.06.0418</t>
  </si>
  <si>
    <t>Unaprjeđenje tehnoloških procesa u proizvodnji kompezatora</t>
  </si>
  <si>
    <t>KK.03.2.1.06.1931</t>
  </si>
  <si>
    <t>Proširenje proizvodnih kapaciteta tvrtke Brleg d.o.o.</t>
  </si>
  <si>
    <t>Brleg d.o.o.</t>
  </si>
  <si>
    <t>KK.03.2.1.06.0324</t>
  </si>
  <si>
    <t>Ulaganje u opremu i softver</t>
  </si>
  <si>
    <t>Stolarski obrt Pokućstvo Babić</t>
  </si>
  <si>
    <t>KK.04.2.2.01.0640</t>
  </si>
  <si>
    <t>Energetska obnova višestambene zgrade na adresi Vijenac kardinala Alojzija Stepinca 22, Đakovo</t>
  </si>
  <si>
    <t>Univerzal d.o.o.</t>
  </si>
  <si>
    <t>KK.04.2.2.01.0025</t>
  </si>
  <si>
    <t>Energetska obnova višestambene zgrade na adresi Matice Hrvatske 6-8, Pakrac</t>
  </si>
  <si>
    <t>KK.04.2.2.01.0027</t>
  </si>
  <si>
    <t>Energetska obnova višestambene zgrade na adresi Andrije Hebranga 6, Pakrac</t>
  </si>
  <si>
    <t>KK.03.2.1.06.0591</t>
  </si>
  <si>
    <t>Apimel konkurentnost</t>
  </si>
  <si>
    <t>Apimel d.o.o.</t>
  </si>
  <si>
    <t>KK.03.2.1.06.1637</t>
  </si>
  <si>
    <t>Ulaganje u opremu za proizvodnju likera</t>
  </si>
  <si>
    <t>Zorić poljoprivredni obrt</t>
  </si>
  <si>
    <t>KK.03.2.1.06.0727</t>
  </si>
  <si>
    <t>Jačanje konkurentnosti poduzeća K.S. - GRADNJA d.o.o.</t>
  </si>
  <si>
    <t>K.S. - GRADNJA d.o.o.</t>
  </si>
  <si>
    <t>Oprisavci</t>
  </si>
  <si>
    <t>KK.04.2.2.01.0207</t>
  </si>
  <si>
    <t>Energetska obnova višestambene zgrade na adresi Kolodvorska 115, Osijek</t>
  </si>
  <si>
    <t>Ovlašteni predstavnik suvlasnika zgrade Ivan Miškulin</t>
  </si>
  <si>
    <t>KK.03.2.1.05.0358</t>
  </si>
  <si>
    <t>Rast konkurentnosti proizvodnje papirnate ambalaže u Osijeku</t>
  </si>
  <si>
    <t>Carta d.o.o.</t>
  </si>
  <si>
    <t>KK.03.2.1.05.0263</t>
  </si>
  <si>
    <t>Povećanje konkurentnosti tvrtke nabavom opreme i adaptacijom prostora</t>
  </si>
  <si>
    <t>Auto Centar Buljubašić</t>
  </si>
  <si>
    <t>KK.04.2.1.03.0018</t>
  </si>
  <si>
    <t>Energetska obnova Osnovne škole Braće Radića Pakrac na adresi Bolnička 55, Pakrac</t>
  </si>
  <si>
    <t>Osnovna škola Braće Radića Pakrac</t>
  </si>
  <si>
    <t>KK.04.2.1.03.0020</t>
  </si>
  <si>
    <t>Energetska obnovazgrade Područne škole Srijemske Laze na adresi D. Kovačevića2, Srijemske Laze, Osnovne škole Stari Jankovci, Stari Jankovci</t>
  </si>
  <si>
    <t>Osnovna škola Stari Jankovci</t>
  </si>
  <si>
    <t>KK.04.2.1.03.0021</t>
  </si>
  <si>
    <t>Energetska obnova zgrade i dvorane Osnovne škole Mitnica na adresi Fruškogorska 2, Vukovar</t>
  </si>
  <si>
    <t>KK.04.2.1.03.0022</t>
  </si>
  <si>
    <t>Energetska obnova zgrade Područne škole Antin na adresi Ivana Gundulića 2a, Antin, Osnovne škole Tordinci, Tordinci</t>
  </si>
  <si>
    <t>KK.04.2.1.03.0023</t>
  </si>
  <si>
    <t>Energetska obnova zgrade Područne škole Tompojevci na adresi Školska 1, Tompojevci, Osnovne škole Čakovci, Čakovci</t>
  </si>
  <si>
    <t>KK.04.2.1.03.0049</t>
  </si>
  <si>
    <t>Energetska obnova zgrade Osnovne škole Voćin na adresi Trg Gospe Voćinske 2, Voćin</t>
  </si>
  <si>
    <t>Osnovna škola Voćin</t>
  </si>
  <si>
    <t>KK.03.2.1.06.0741</t>
  </si>
  <si>
    <t>Predanost Rad Odlučnost Brzina Efikasnost - PROBE konkurentnost</t>
  </si>
  <si>
    <t>Probe d.o.o.</t>
  </si>
  <si>
    <t>Ernestinovo</t>
  </si>
  <si>
    <t>KK.03.2.1.06.1315</t>
  </si>
  <si>
    <t>Ulaganje u opremanje nove poslovne jedinice poduzeća Romos-commerce d.o.o.</t>
  </si>
  <si>
    <t>Romos-commerce d.o.o.</t>
  </si>
  <si>
    <t>KK.03.2.1.06.0200</t>
  </si>
  <si>
    <t>Nabava opreme, proširenje poslovanja i zapošljavanja u obrtu elektromontaža Kenjerić</t>
  </si>
  <si>
    <t>Elektromontaža Kenjerić, vl. Stjepan Kenjerić</t>
  </si>
  <si>
    <t>Čađavica</t>
  </si>
  <si>
    <t>KK.04.2.1.03.0061</t>
  </si>
  <si>
    <t>Energetska obnova zgrade Dječjeg vrtića Zeko na adresi Bana Jelačića 25, Slatina</t>
  </si>
  <si>
    <t>KK.04.2.1.03.0066</t>
  </si>
  <si>
    <t>Energetska obnova zgrade Dječjeg vrtića "Pčelica" na adresi Ulica dvanaest redarstvenika 18a, Vinkovci</t>
  </si>
  <si>
    <t>KK.04.2.1.03.0068</t>
  </si>
  <si>
    <t>Energetska obnova zgrade Dječjeg vrtića Stribor na adresi J. J. Strossmayera 7, Vinkovci</t>
  </si>
  <si>
    <t>Energetska obnova zgrade škole i dvorane Osnovne škole "Zrinskih" Nuštar na adresi Petra Zrinskog 13, Nuštar</t>
  </si>
  <si>
    <t>KK.04.2.1.03.0025</t>
  </si>
  <si>
    <t>Energetska obnova zgrade Osnovne škole Dragutina Tadijanovića na adresi 204. Vukovarske brigade 24A, Vukovar</t>
  </si>
  <si>
    <t>KK.04.2.1.03.0050</t>
  </si>
  <si>
    <t>Energetska obnova zgrade Gimnazije Petra Preradovića na adresi Trg bana Josipa Jelačića 16, Virovitica</t>
  </si>
  <si>
    <t>Gimnazija Petra Preradovića</t>
  </si>
  <si>
    <t>KK.04.2.1.03.0087</t>
  </si>
  <si>
    <t>Energetska obnova zgrade Dječjeg vrtića "Trnoružica" na adresi Ulica Ivana Gundulića bb, Slavonski Brod</t>
  </si>
  <si>
    <t>KK.03.2.1.06.1654</t>
  </si>
  <si>
    <t>Proširenje djelatnosti tvrtke Trinas projekt d.o.o. kroz realizaciju građevinskog labaratorija</t>
  </si>
  <si>
    <t>Trinas projekt d.o.o.</t>
  </si>
  <si>
    <t>KK.04.2.1.03.0096</t>
  </si>
  <si>
    <t>Energetska obnova zgrade Dječjeg vrtića "Ivančica Oriovac" na adresi Luke Ilića bb, Oriovac</t>
  </si>
  <si>
    <t>KK.04.2.1.03.0098</t>
  </si>
  <si>
    <t>Energetska obnova zgrade Dječjeg vrtića Pčelica na adresi</t>
  </si>
  <si>
    <t>KK.04.2.1.03.0202</t>
  </si>
  <si>
    <t>Energetska obnova zgrade 3 i 4 Dječjeg vrtića Cvrčak na adresi Pejačevićeva 1, Virovitica</t>
  </si>
  <si>
    <t>KK.04.2.1.03.0201</t>
  </si>
  <si>
    <t>Energetska obnova zgrade 2 Dječjeg vrtića Cvrčak na adresi Trg Ante Starčevića 3, Virovitica</t>
  </si>
  <si>
    <t>KK.04.2.1.03.0197</t>
  </si>
  <si>
    <t>Energetska obnova zgrade Dječjeg vrtića "Maslačak" na adresi Trg dr. Franje Tuđmana 2, Nova Gradiška</t>
  </si>
  <si>
    <t>KK.03.2.1.06.0342</t>
  </si>
  <si>
    <t>Ulaganje u širenje proizvodnih kapaciteta</t>
  </si>
  <si>
    <t>GI-TA, obrt za trgovinu na malo</t>
  </si>
  <si>
    <t>KK.06.1.1.01.0077</t>
  </si>
  <si>
    <t>Integrirani razvojni projekt obnove i turističke valorizacije kulturno-povijesnog nasljeđa biskupa Josipa Jurja Strossmayera – I.faza: izrada pripremne dokumentacije</t>
  </si>
  <si>
    <t>Đakovačko-osječka nadbiskupija</t>
  </si>
  <si>
    <t>Protection of the English oak in the cross-border area</t>
  </si>
  <si>
    <t>Oak protection</t>
  </si>
  <si>
    <t>HRVATSKE ŠUME d.o.o.  Zagreb, Uprava šuma, Podružnica Našice</t>
  </si>
  <si>
    <t>Revive old wrestling styles through long -term and sustainable cooperation</t>
  </si>
  <si>
    <t>Revive</t>
  </si>
  <si>
    <t>SC 3.1. Uključivanje većeg broja društvenih i institucionalnih dionika u prekograničnu suradnju</t>
  </si>
  <si>
    <t>Hrvački Klub "Slatina" Slatina</t>
  </si>
  <si>
    <t>Jačanje informatičkih znanja i vještina pripadnika vatrogasnih organizacija u RH</t>
  </si>
  <si>
    <t>11.i.1</t>
  </si>
  <si>
    <t xml:space="preserve"> -   kn </t>
  </si>
  <si>
    <t>Hrvatska vatrogasna zajednica</t>
  </si>
  <si>
    <t>Osječko-baranjska, Brodsko-posavska, Vukovarsko-srijemska, Požeško-slavonska, Virovitičko-podravska</t>
  </si>
  <si>
    <t>KK.04.2.2.01.0507</t>
  </si>
  <si>
    <t>Energetska obnova višestambene zgrade na adresi Prolaz Lorenca Jägera 1, Osijek</t>
  </si>
  <si>
    <t>Ovlašteni predstavnik suvlasnika zgrade Svjetlana Peći</t>
  </si>
  <si>
    <t>KK.04.2.2.01.0577</t>
  </si>
  <si>
    <t>Energetska obnova višestambene zgrade na adresi Vijenac kardinala Alojzija Stepinca 7, Đakovo</t>
  </si>
  <si>
    <t>KK.04.2.2.01.0580</t>
  </si>
  <si>
    <t>Energetska obnova višestambene zgrade na adresi Vijenac kardinala Alojzija Stepinca 2, Đakovo</t>
  </si>
  <si>
    <t>KK.04.2.2.01.0642</t>
  </si>
  <si>
    <t>Energetska obnova višestambene zgrade na adresi Vijenac kardinala Alojzija Stepinca 20, Đakovo</t>
  </si>
  <si>
    <t>Universal d.o.o.</t>
  </si>
  <si>
    <t>KK.04.2.2.01.0646</t>
  </si>
  <si>
    <t>Ovlašteni predstavnik suvlasnika zgrade Tomislav Čarapović</t>
  </si>
  <si>
    <t>KK.04.2.2.01.0176</t>
  </si>
  <si>
    <t>Energetska obnova višestambene zgrade na adresi Ivana Mažuranića 18 i 20, Vinkovci</t>
  </si>
  <si>
    <t>GRADSKO GOSPODARSTVO d.o.o.</t>
  </si>
  <si>
    <t>KK.02.2.1.01.0004</t>
  </si>
  <si>
    <t>Hrvatski digitalni turizam - e-Turizam</t>
  </si>
  <si>
    <t>2c1</t>
  </si>
  <si>
    <t>Razvoj e-usluga</t>
  </si>
  <si>
    <t>Ministarstvo turizma</t>
  </si>
  <si>
    <t>KK.03.2.1.06.0609</t>
  </si>
  <si>
    <t>Ulaganje u proširenje kapaciteta i povećanje konkurentnosti poduzeća Korpaš d.o.o.</t>
  </si>
  <si>
    <t>Korpaš d.o.o.</t>
  </si>
  <si>
    <t>KK.04.2.2.01.0180</t>
  </si>
  <si>
    <t>Energetska obnova višestambene zgrade na adresi Slavka Jankovića 9 i 10, Vinkovci</t>
  </si>
  <si>
    <t>GRADSKO GOSPODARSTVO d.o.o. Vinkovci</t>
  </si>
  <si>
    <t>KK.03.2.1.06.1674</t>
  </si>
  <si>
    <t>Povećanje provodbenih kapaciteta usluga ĐĐ CIR d.o.o.</t>
  </si>
  <si>
    <t>Đuro Đaković, centar za istraživanje i razvoj</t>
  </si>
  <si>
    <t>KK.04.2.2.01.0187</t>
  </si>
  <si>
    <t>Energetska obnova višestambene zgrade na adresi Antuna Gustava Matoša 3, Vinkovci</t>
  </si>
  <si>
    <t>KK.04.2.2.01.0186</t>
  </si>
  <si>
    <t>Energetska obnova višestambene zgrade na adresi Trg kralja Tomislava 1 i 2, Otok</t>
  </si>
  <si>
    <t>KK.04.2.2.01.0188</t>
  </si>
  <si>
    <t>Energetska obnova višestambene zgrade na adresi Marije Jurić Zagorke 28 i 30, Vinkovci</t>
  </si>
  <si>
    <t>KK.04.2.2.01.0189</t>
  </si>
  <si>
    <t>Energetska obnova višestambene zgrade na adresi Jurja Dalmatinca 7 i 9, Vinkovci</t>
  </si>
  <si>
    <t>KK.03.2.1.06.0580</t>
  </si>
  <si>
    <t>Robotska mjerna stanica za geodetske usluge</t>
  </si>
  <si>
    <t>Ured ovlaštenog inženjera geodezije Zoran Marčec</t>
  </si>
  <si>
    <t>OP za hranu i/ili osnovnu materijalnu pomoć</t>
  </si>
  <si>
    <t>OP za hranu i/ili osnovnu materijalnu pomoć (OPFEAD)</t>
  </si>
  <si>
    <t>otvoreni trajni Poziv</t>
  </si>
  <si>
    <t xml:space="preserve">Osiguravanje školske prehrane za djecu u riziku od siromaštva (šk. godina 2017/2018) </t>
  </si>
  <si>
    <t xml:space="preserve">Grad Slavonski Brod </t>
  </si>
  <si>
    <t xml:space="preserve">Brodsko - posavska županija </t>
  </si>
  <si>
    <t xml:space="preserve">„Vrijeme je za školski obrok“ </t>
  </si>
  <si>
    <t xml:space="preserve">Osječko - baranjska županija </t>
  </si>
  <si>
    <t>“Škole jednakih mogućnosti 2“</t>
  </si>
  <si>
    <t xml:space="preserve">Grad Osijek </t>
  </si>
  <si>
    <t>KK.04.2.2.01.0190</t>
  </si>
  <si>
    <t>Energetska obnova višestambene zgrade na adresi Trg Josipa Runjanina 18 i 19, Vinkovci</t>
  </si>
  <si>
    <t>KK.04.2.2.01.0191</t>
  </si>
  <si>
    <t>Energetska obnova višestambene zgrade na adresi Vladimira Nazora 18, Vinkovci</t>
  </si>
  <si>
    <t>Gradsko gospodarstvo d.o.o. Vinkovci</t>
  </si>
  <si>
    <t>KK.04.2.1.03.0151</t>
  </si>
  <si>
    <t>Energetska obnova zgrade Osnovne škole Okučani na adresi Kardinala blaženog Alojzija Stepinca 5, Okučani</t>
  </si>
  <si>
    <t>KK.04.2.1.03.0164</t>
  </si>
  <si>
    <t>Energetska obnova zgrade Područne škole Skenderovci na adresi Skenderovci 46, Skenderovci, Osnovne škole Dragutina Lermana, Brestovac</t>
  </si>
  <si>
    <t>KK.04.2.2.01.0300</t>
  </si>
  <si>
    <t>Energetska obnova višestambene zgrade na adresi Slavonska ulica 32, 34, Lipik</t>
  </si>
  <si>
    <t>KK.04.2.2.01.0306</t>
  </si>
  <si>
    <t>Energetska obnova višestambene zgrade na adresi Slavonska 45, Lipik</t>
  </si>
  <si>
    <t>KK.03.2.1.05.0300</t>
  </si>
  <si>
    <t>KiR rekonstrukcija TPJ Maloprodaja Vinkovci</t>
  </si>
  <si>
    <t>KK.04.2.1.03.0147</t>
  </si>
  <si>
    <t>Energetska obnova zgrade Osnovne škole Ante Starčević na adresi Vladimira Nazora 23, Rešetari</t>
  </si>
  <si>
    <t>KK.04.2.1.03.0124</t>
  </si>
  <si>
    <t>Energetska obnova zgrade školske sportske dvorane Srednje škole Marka Marulića, Slatina na adresi Trg Ruđera Boškovića 16, Slatina</t>
  </si>
  <si>
    <t>KK.03.2.1.06.1318</t>
  </si>
  <si>
    <t>Ulaganje u proširenje proizvodnih kapaciteta poduzeća ART STUDIO AJE-TO d.o.o.</t>
  </si>
  <si>
    <t>Art studio AJE-TO d.o.o.</t>
  </si>
  <si>
    <t>KK.04.2.2.01.0480</t>
  </si>
  <si>
    <t>Energetska obnova višestambene zgrade na adresi Vijenac kardinala A. Stepinca 23, Đakovo</t>
  </si>
  <si>
    <t>KK.08.2.1.07.0002</t>
  </si>
  <si>
    <t>Dovršetak gradnje Kulturnog centra Roma Baranje</t>
  </si>
  <si>
    <t>KK.04.2.2.01.0305</t>
  </si>
  <si>
    <t>Energetska obnova višestambene zgrade na adresi Vukovarska avenija 8, 10, Lipik</t>
  </si>
  <si>
    <t>KK.03.2.1.05.0271</t>
  </si>
  <si>
    <t>Novi potencijal - veća konkurentnost</t>
  </si>
  <si>
    <t>Brodska Posavina d.d. za vodnogospodarsku djelatnost</t>
  </si>
  <si>
    <t>KK.03.2.2.01.0174</t>
  </si>
  <si>
    <t>Razvoj novih laboratorijsko - inženjerskih usluga u području građevinarstva u tvrtki Contech</t>
  </si>
  <si>
    <t>Contech d.o.o.</t>
  </si>
  <si>
    <t>KK.04.2.1.03.0184</t>
  </si>
  <si>
    <t>Energetska obnova zgrade Dječjeg vrtića "Vrtuljak" na adresi Breza 2, Nuštar</t>
  </si>
  <si>
    <t>KK.04.2.1.03.0187</t>
  </si>
  <si>
    <t>Energetska obnova zgrade Dječjeg vrtića "Vedri dani" na adresi Školska 15, Stari Mikanovci</t>
  </si>
  <si>
    <t>Općina Stari Mikanovci</t>
  </si>
  <si>
    <t>KK.04.2.1.03.0190</t>
  </si>
  <si>
    <t>Energetska obnova zgrade Dječjeg vrtića "Mladost" na adresi Braće Radića 63, Vođinci</t>
  </si>
  <si>
    <t>KK.04.2.1.03.0200</t>
  </si>
  <si>
    <t>KK.03.2.1.06.0199</t>
  </si>
  <si>
    <t>AurisCMS - prilagodba i dogradnja suvremenim potrebama EU tržišta</t>
  </si>
  <si>
    <t>Auris d.o.o.</t>
  </si>
  <si>
    <t>KK.03.2.1.05.0341</t>
  </si>
  <si>
    <t>POVEĆANJE PRODUKTIVNOSTI KROZ POBOLJŠANJE UVJETA RADA DRUŠTVA INSTOS d.o.o.</t>
  </si>
  <si>
    <t>INSTOS d.o.o.</t>
  </si>
  <si>
    <t>KK.03.2.1.06.0181</t>
  </si>
  <si>
    <t>Povećanje konkurentnosti i tehnološke opremljenosti poduzeća Basch-mont d.o.o.Slavonski Brod kroz ulaganje u materijalnu imovinu s ciljem povećanja tržišnog udjela i novih radnih mjesta</t>
  </si>
  <si>
    <t>Basch-Mont d.o.o.</t>
  </si>
  <si>
    <t>KK.03.2.1.06.1657</t>
  </si>
  <si>
    <t>Novom opremom do povećanja konkurentnosti i zapošljivosti BIJELIĆ-STILA</t>
  </si>
  <si>
    <t>BIJELIĆ-STIL, obrt za instalaciju grijanja</t>
  </si>
  <si>
    <t>KK.04.2.2.01.0195</t>
  </si>
  <si>
    <t>Energetska obnova višestambene zgrade na adresi A. šenoe 8, Slavonski Brod</t>
  </si>
  <si>
    <t>Đuro Đaković stan d.o.o.</t>
  </si>
  <si>
    <t>KK.04.2.2.01.0291</t>
  </si>
  <si>
    <t>Energetska obnova višestambene zgade na adresi Lošinjska 45, 47, Osijek</t>
  </si>
  <si>
    <t>Zavod za stanovanje d.o.o.</t>
  </si>
  <si>
    <t>KK.03.2.1.06.1635</t>
  </si>
  <si>
    <t>Povećanje produktivnosti poduzeća Dimnjak d.o.o. ulaganjem u nabavu mjernih</t>
  </si>
  <si>
    <t>Dimnjak d.o.o.</t>
  </si>
  <si>
    <t>KK.03.2.1.05.0367</t>
  </si>
  <si>
    <t>Unapređenje poslovanja proširenjem kapaciteta ulaganjem u tehnologijsku opremu</t>
  </si>
  <si>
    <t>RURIS d.o.o.</t>
  </si>
  <si>
    <t>KK.03.2.1.08.0045</t>
  </si>
  <si>
    <t>Jačanje konkurentnosti obrta HH Montaže</t>
  </si>
  <si>
    <t>HH montaže, građevinski obrt</t>
  </si>
  <si>
    <t>KK.04.2.2.01.0184</t>
  </si>
  <si>
    <t>Energetska obnova višestambene zgrade na adresi Blok Vladimira Nazora 10. Vinkovci</t>
  </si>
  <si>
    <t>KK.04.2.2.01.0194</t>
  </si>
  <si>
    <t>Energetska obnova višestambene zgrade na adresi Mikrorajon 8a-b, Slavonski Brod</t>
  </si>
  <si>
    <t>„Lunch box“, faza II -
Školska prehrana za učenike u riziku od siromaštva u osnovnim školama u Slavonskom Brodu</t>
  </si>
  <si>
    <t>Kategorija programa</t>
  </si>
  <si>
    <t>MD1/TP</t>
  </si>
  <si>
    <t>izravna dodjela</t>
  </si>
  <si>
    <t>Prilog 2 - Projekt Slavonija, Baranja i Srijem - vrijednost ugovora sklopljenih od 18.10.2016. do 12.01.2018.</t>
  </si>
  <si>
    <t>UKUPNO UGOVORENO 18.10.2016.-12.01.2018.</t>
  </si>
  <si>
    <t>Pomozi sebi, pomažući drugima</t>
  </si>
  <si>
    <t>Crveni križ Valpovo - Gradsko društvo crvenog križa Valpovo</t>
  </si>
  <si>
    <t xml:space="preserve">Zaželi – ostvari u Petrijevcima </t>
  </si>
  <si>
    <t>Petrijevci</t>
  </si>
  <si>
    <t>Budi aktivna</t>
  </si>
  <si>
    <t xml:space="preserve">Pokloni mi osmijeh </t>
  </si>
  <si>
    <t>ZAŽELI - U potrebi zajedno</t>
  </si>
  <si>
    <t>Socijalno humanitarna udruga „Svjetlost“ Đakovo</t>
  </si>
  <si>
    <t xml:space="preserve">ŽElim Napredovati Aktivno </t>
  </si>
  <si>
    <t>Lokalna akcijska grupa "Zapadna Slavonija"</t>
  </si>
  <si>
    <t>Zapošljavanje žena u nepovoljnom položaju na području općine Stari Mikanovci</t>
  </si>
  <si>
    <t>Zaželi - program zapošljavanja žena u gradu Belišću</t>
  </si>
  <si>
    <t>Matica umirovljenika grada Belišća</t>
  </si>
  <si>
    <t xml:space="preserve">ZAželi – ZAposli </t>
  </si>
  <si>
    <t>Podcrkavlje</t>
  </si>
  <si>
    <t xml:space="preserve">ZAŽELI I (P)OSTANI ZAPOSLENA ŽENA - projekt zapošljavanja žena na području općine Erdut </t>
  </si>
  <si>
    <t>Dalj</t>
  </si>
  <si>
    <t>Povećanje kvalitete života osoba u nepovoljnom položaju u lokalnoj zajednici</t>
  </si>
  <si>
    <t>ZAŽELI I UČINI DOBRO DJELO</t>
  </si>
  <si>
    <t>KK.04.2.1.03.0075</t>
  </si>
  <si>
    <t>KK.04.2.2.01.0221</t>
  </si>
  <si>
    <t>Energetska obnova višestambene zgrade na adresi Trg kralja Tomislava 3, Slavonski Brod</t>
  </si>
  <si>
    <t>Domar I vl. Goranka Petričević</t>
  </si>
  <si>
    <t>KK.04.2.2.01.0299</t>
  </si>
  <si>
    <t>Energetska obnova višestambene zgrade na adresi Vukovarska avenija 7, Lipik</t>
  </si>
  <si>
    <t>KK.04.2.2.01.0198</t>
  </si>
  <si>
    <t>Energetska obnova višestambene zgrade na adresi Trg žrtava rata 2. Slavonski Brod</t>
  </si>
  <si>
    <t>Đuro Đaković Stan d.o.o. Slavonski Brod</t>
  </si>
  <si>
    <t>KK.04.2.2.01.0197</t>
  </si>
  <si>
    <t>Energetska obnova višestambene zgrade na adresi Mikrorajon 13A-B, Slavonski Brod</t>
  </si>
  <si>
    <t>KK.04.2.1.03.0014</t>
  </si>
  <si>
    <t>Energetska obnova zgrade Područne škole Trapari na adresi Trapari 12, Pleternica, Osnovne škole "Mladost" Jakšić</t>
  </si>
  <si>
    <t>KK.04.2.1.03.0041</t>
  </si>
  <si>
    <t>Energetska obnova zgrade Područne škole Djedina Rijeka na adresi Djedina Rijeka 1, Čaglin, Osnovne škole Stjepana Radića, Čaglin</t>
  </si>
  <si>
    <t>Osnovna škola Stjepana Radića</t>
  </si>
  <si>
    <t>KK.04.2.2.01.0279</t>
  </si>
  <si>
    <t>Energetska obnova višestambene zgrade na adresi Sjenjak 3, Osijek</t>
  </si>
  <si>
    <t>KK.04.2.1.03.0176</t>
  </si>
  <si>
    <t>Energetska obnova zgrade Osnovne škole Ivane Brlić - Mažuranić na adresi Tina Ujevića 18, Virovitica</t>
  </si>
  <si>
    <t>Osnovna škola Ivane Brlić-Mažuranić , Virovitica</t>
  </si>
  <si>
    <t>KK.04.2.1.03.0177</t>
  </si>
  <si>
    <t>Energetska obnova zgrade Dječjeg vrtića "Crvenkapica" na adresi Trg Sv. Ivana Kapistrana 2, Ilok</t>
  </si>
  <si>
    <t>KK.04.2.1.03.0178</t>
  </si>
  <si>
    <t>Energetska obnova zgrade Dječjeg vrtića "Bajka" na adresi Ulica Kralja Tomislava 13, Lovas</t>
  </si>
  <si>
    <t>KK.04.2.2.01.0220</t>
  </si>
  <si>
    <t>Energetska obnova višestambene zgrade na adresi Petra Krešimira IV 41, Slavonski Brod</t>
  </si>
  <si>
    <t>KK.04.2.2.01.0192</t>
  </si>
  <si>
    <t>Energetska obnova višestambene zgrade na adresi Andrije Štampara 60, Slavonski Brod</t>
  </si>
  <si>
    <t>KK.04.2.2.01.0443</t>
  </si>
  <si>
    <t>Energetska obnova višestambene zgrade na adresi Fran Supila 20, Slavonski Brod</t>
  </si>
  <si>
    <t>KK.04.2.2.01.0177</t>
  </si>
  <si>
    <t>Energetska obnova višestambene zgrade na adresi Marsonia 11-12, Slavonski Brod</t>
  </si>
  <si>
    <t>KK.04.2.2.01.0575</t>
  </si>
  <si>
    <t>Energetska obnova višestambene zgrade na adresi Vijenac kardinala Alojzija Stepinca 24, Đakovo</t>
  </si>
  <si>
    <t>KK.04.2.2.01.0307</t>
  </si>
  <si>
    <t>Energetska obnova višestambene zgrade na adresi Frankopanska 12, Lipik</t>
  </si>
  <si>
    <t>KK.04.2.2.01.0286</t>
  </si>
  <si>
    <t>Energetska obnova višestambene zgrade na adresi Sjenjak 119, 121, Osijek</t>
  </si>
  <si>
    <t>KK.04.2.1.03.0052</t>
  </si>
  <si>
    <t>Energetska obnova zgrade Dječjeg vrtića Jelenko na adresi Trg Gospe Voćinske 2, Voćin</t>
  </si>
  <si>
    <t>KK.04.2.2.01.0196</t>
  </si>
  <si>
    <t>Energetska obnova višestambene zgrade na adresi Kralja Zvonimira 8, Slavonski Šamac</t>
  </si>
  <si>
    <t>KK.03.2.1.05.0285</t>
  </si>
  <si>
    <t>Učinkovita i konkurentna proizvodnja za klamerice budućnosti</t>
  </si>
  <si>
    <t>KK.04.2.2.01.0567</t>
  </si>
  <si>
    <t>Energetska obnova višestambene zgrade na adresi J. Rakovca 13, Opatija</t>
  </si>
  <si>
    <t>Opatija stan, obrt za poslovanje nekretninama, vl. Marino Hrebak</t>
  </si>
  <si>
    <t>KK.06.3.1.03.0045</t>
  </si>
  <si>
    <t>Smanjenje količine miješanog otpada i smanjenje divljih deponija u okolišu izgradnjom reciklažnog dvorišta s pratećim sadržajem u Đakovu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</si>
</sst>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kn&quot;;[Red]\-#,##0.00\ &quot;kn&quot;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(* #,##0.00_);_(* \(#,##0.00\);_(* &quot;-&quot;??_);_(@_)"/>
    <numFmt numFmtId="166" formatCode="#,##0.00\ &quot;kn&quot;"/>
    <numFmt numFmtId="167" formatCode="_-* #,##0.00\ [$€-1]_-;\-* #,##0.00\ [$€-1]_-;_-* &quot;-&quot;??\ [$€-1]_-;_-@_-"/>
    <numFmt numFmtId="168" formatCode="d/m/;@"/>
    <numFmt numFmtId="169" formatCode="_(* #,##0_);_(* \(#,##0\);_(* &quot;-&quot;??_);_(@_)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rgb="FF000000"/>
      <name val="Calibri"/>
      <family val="2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1F282D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</font>
    <font>
      <sz val="10.5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sz val="1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6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6"/>
      </right>
      <top style="thin">
        <color indexed="64"/>
      </top>
      <bottom/>
      <diagonal/>
    </border>
    <border>
      <left/>
      <right style="thin">
        <color theme="6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6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>
      <alignment vertical="center"/>
    </xf>
    <xf numFmtId="0" fontId="1" fillId="0" borderId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7">
    <xf numFmtId="0" fontId="0" fillId="0" borderId="0" xfId="0"/>
    <xf numFmtId="0" fontId="0" fillId="5" borderId="1" xfId="0" applyFill="1" applyBorder="1"/>
    <xf numFmtId="0" fontId="0" fillId="5" borderId="2" xfId="0" applyFill="1" applyBorder="1"/>
    <xf numFmtId="0" fontId="0" fillId="0" borderId="0" xfId="0"/>
    <xf numFmtId="0" fontId="0" fillId="0" borderId="0" xfId="0" applyAlignment="1">
      <alignment wrapText="1"/>
    </xf>
    <xf numFmtId="0" fontId="0" fillId="5" borderId="1" xfId="0" applyFont="1" applyFill="1" applyBorder="1" applyAlignment="1"/>
    <xf numFmtId="0" fontId="0" fillId="0" borderId="0" xfId="0" applyAlignment="1">
      <alignment horizontal="center"/>
    </xf>
    <xf numFmtId="0" fontId="12" fillId="5" borderId="2" xfId="0" applyFont="1" applyFill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5" borderId="0" xfId="0" applyFill="1"/>
    <xf numFmtId="0" fontId="0" fillId="0" borderId="6" xfId="0" applyBorder="1" applyAlignment="1">
      <alignment wrapText="1"/>
    </xf>
    <xf numFmtId="0" fontId="21" fillId="0" borderId="3" xfId="0" applyFont="1" applyFill="1" applyBorder="1" applyAlignment="1">
      <alignment horizontal="left" wrapText="1"/>
    </xf>
    <xf numFmtId="4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/>
    </xf>
    <xf numFmtId="44" fontId="5" fillId="3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44" fontId="15" fillId="3" borderId="1" xfId="0" applyNumberFormat="1" applyFont="1" applyFill="1" applyBorder="1" applyAlignment="1">
      <alignment horizontal="center" vertical="center"/>
    </xf>
    <xf numFmtId="167" fontId="15" fillId="3" borderId="1" xfId="0" applyNumberFormat="1" applyFont="1" applyFill="1" applyBorder="1" applyAlignment="1">
      <alignment horizontal="center"/>
    </xf>
    <xf numFmtId="44" fontId="15" fillId="3" borderId="1" xfId="0" applyNumberFormat="1" applyFont="1" applyFill="1" applyBorder="1" applyAlignment="1">
      <alignment horizontal="center"/>
    </xf>
    <xf numFmtId="10" fontId="15" fillId="3" borderId="1" xfId="0" applyNumberFormat="1" applyFont="1" applyFill="1" applyBorder="1" applyAlignment="1">
      <alignment horizontal="right"/>
    </xf>
    <xf numFmtId="44" fontId="3" fillId="0" borderId="1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0" fillId="0" borderId="9" xfId="0" applyFont="1" applyBorder="1" applyAlignment="1">
      <alignment wrapText="1"/>
    </xf>
    <xf numFmtId="14" fontId="0" fillId="0" borderId="9" xfId="0" applyNumberFormat="1" applyFont="1" applyBorder="1" applyAlignment="1">
      <alignment horizontal="right" wrapText="1"/>
    </xf>
    <xf numFmtId="44" fontId="0" fillId="0" borderId="9" xfId="0" applyNumberFormat="1" applyFont="1" applyBorder="1" applyAlignment="1">
      <alignment wrapText="1"/>
    </xf>
    <xf numFmtId="14" fontId="0" fillId="0" borderId="9" xfId="0" applyNumberFormat="1" applyFont="1" applyBorder="1" applyAlignment="1">
      <alignment wrapText="1"/>
    </xf>
    <xf numFmtId="4" fontId="11" fillId="0" borderId="12" xfId="0" applyNumberFormat="1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left" wrapText="1"/>
    </xf>
    <xf numFmtId="44" fontId="0" fillId="0" borderId="9" xfId="0" applyNumberFormat="1" applyFont="1" applyBorder="1" applyAlignment="1">
      <alignment horizontal="right" wrapText="1"/>
    </xf>
    <xf numFmtId="44" fontId="0" fillId="0" borderId="9" xfId="0" applyNumberFormat="1" applyFont="1" applyBorder="1" applyAlignment="1">
      <alignment horizontal="right"/>
    </xf>
    <xf numFmtId="44" fontId="11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left" wrapText="1"/>
    </xf>
    <xf numFmtId="0" fontId="11" fillId="0" borderId="9" xfId="0" applyNumberFormat="1" applyFont="1" applyBorder="1" applyAlignment="1">
      <alignment horizontal="left" wrapText="1"/>
    </xf>
    <xf numFmtId="0" fontId="11" fillId="0" borderId="9" xfId="0" applyFont="1" applyBorder="1" applyAlignment="1">
      <alignment horizontal="left"/>
    </xf>
    <xf numFmtId="4" fontId="11" fillId="0" borderId="9" xfId="0" applyNumberFormat="1" applyFont="1" applyBorder="1" applyAlignment="1">
      <alignment horizontal="left" wrapText="1"/>
    </xf>
    <xf numFmtId="49" fontId="0" fillId="12" borderId="9" xfId="0" applyNumberFormat="1" applyFont="1" applyFill="1" applyBorder="1" applyAlignment="1">
      <alignment horizontal="left"/>
    </xf>
    <xf numFmtId="0" fontId="0" fillId="12" borderId="9" xfId="0" applyFont="1" applyFill="1" applyBorder="1" applyAlignment="1">
      <alignment horizontal="left"/>
    </xf>
    <xf numFmtId="49" fontId="0" fillId="12" borderId="9" xfId="0" applyNumberFormat="1" applyFont="1" applyFill="1" applyBorder="1" applyAlignment="1">
      <alignment horizontal="left" wrapText="1"/>
    </xf>
    <xf numFmtId="44" fontId="0" fillId="12" borderId="9" xfId="0" applyNumberFormat="1" applyFont="1" applyFill="1" applyBorder="1" applyAlignment="1">
      <alignment horizontal="right"/>
    </xf>
    <xf numFmtId="44" fontId="0" fillId="12" borderId="9" xfId="0" applyNumberFormat="1" applyFont="1" applyFill="1" applyBorder="1" applyAlignment="1">
      <alignment horizontal="right" wrapText="1"/>
    </xf>
    <xf numFmtId="0" fontId="0" fillId="12" borderId="9" xfId="0" applyFont="1" applyFill="1" applyBorder="1" applyAlignment="1">
      <alignment horizontal="left" wrapText="1"/>
    </xf>
    <xf numFmtId="49" fontId="0" fillId="0" borderId="9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5" borderId="9" xfId="0" applyFont="1" applyFill="1" applyBorder="1" applyAlignment="1">
      <alignment wrapText="1"/>
    </xf>
    <xf numFmtId="0" fontId="0" fillId="5" borderId="11" xfId="0" applyFont="1" applyFill="1" applyBorder="1"/>
    <xf numFmtId="14" fontId="0" fillId="5" borderId="11" xfId="0" applyNumberFormat="1" applyFont="1" applyFill="1" applyBorder="1"/>
    <xf numFmtId="4" fontId="0" fillId="5" borderId="11" xfId="0" applyNumberFormat="1" applyFont="1" applyFill="1" applyBorder="1"/>
    <xf numFmtId="0" fontId="3" fillId="0" borderId="9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14" fontId="0" fillId="5" borderId="9" xfId="0" applyNumberFormat="1" applyFont="1" applyFill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44" fontId="2" fillId="0" borderId="9" xfId="0" applyNumberFormat="1" applyFont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0" fillId="5" borderId="9" xfId="0" applyFont="1" applyFill="1" applyBorder="1" applyAlignment="1">
      <alignment horizontal="center" wrapText="1"/>
    </xf>
    <xf numFmtId="44" fontId="11" fillId="0" borderId="9" xfId="0" applyNumberFormat="1" applyFont="1" applyBorder="1" applyAlignment="1">
      <alignment wrapText="1"/>
    </xf>
    <xf numFmtId="0" fontId="0" fillId="0" borderId="9" xfId="0" applyFont="1" applyBorder="1" applyAlignment="1">
      <alignment horizontal="right" wrapText="1"/>
    </xf>
    <xf numFmtId="14" fontId="11" fillId="0" borderId="9" xfId="0" applyNumberFormat="1" applyFont="1" applyBorder="1" applyAlignment="1">
      <alignment horizontal="right" wrapText="1"/>
    </xf>
    <xf numFmtId="44" fontId="11" fillId="0" borderId="9" xfId="0" applyNumberFormat="1" applyFont="1" applyBorder="1" applyAlignment="1">
      <alignment horizontal="right" wrapText="1"/>
    </xf>
    <xf numFmtId="0" fontId="11" fillId="0" borderId="5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44" fontId="18" fillId="0" borderId="9" xfId="0" applyNumberFormat="1" applyFont="1" applyBorder="1" applyAlignment="1">
      <alignment horizontal="right" wrapText="1"/>
    </xf>
    <xf numFmtId="44" fontId="19" fillId="0" borderId="9" xfId="0" applyNumberFormat="1" applyFont="1" applyBorder="1" applyAlignment="1">
      <alignment horizontal="right" wrapText="1"/>
    </xf>
    <xf numFmtId="0" fontId="18" fillId="0" borderId="9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44" fontId="0" fillId="5" borderId="9" xfId="0" applyNumberFormat="1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0" fontId="6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left"/>
    </xf>
    <xf numFmtId="0" fontId="14" fillId="10" borderId="11" xfId="0" applyFont="1" applyFill="1" applyBorder="1" applyAlignment="1">
      <alignment horizontal="left"/>
    </xf>
    <xf numFmtId="0" fontId="14" fillId="10" borderId="15" xfId="0" applyFont="1" applyFill="1" applyBorder="1" applyAlignment="1">
      <alignment horizontal="left"/>
    </xf>
    <xf numFmtId="0" fontId="7" fillId="9" borderId="9" xfId="0" applyFont="1" applyFill="1" applyBorder="1" applyAlignment="1">
      <alignment horizontal="left" wrapText="1"/>
    </xf>
    <xf numFmtId="0" fontId="8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right" wrapText="1"/>
    </xf>
    <xf numFmtId="44" fontId="7" fillId="9" borderId="9" xfId="0" applyNumberFormat="1" applyFont="1" applyFill="1" applyBorder="1" applyAlignment="1">
      <alignment horizontal="right"/>
    </xf>
    <xf numFmtId="0" fontId="8" fillId="0" borderId="9" xfId="0" applyFont="1" applyBorder="1" applyAlignment="1">
      <alignment wrapText="1"/>
    </xf>
    <xf numFmtId="0" fontId="8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right"/>
    </xf>
    <xf numFmtId="0" fontId="7" fillId="0" borderId="9" xfId="0" applyFont="1" applyBorder="1" applyAlignment="1"/>
    <xf numFmtId="0" fontId="7" fillId="0" borderId="5" xfId="0" applyFont="1" applyBorder="1" applyAlignment="1"/>
    <xf numFmtId="0" fontId="9" fillId="10" borderId="9" xfId="0" applyFont="1" applyFill="1" applyBorder="1" applyAlignment="1">
      <alignment horizontal="center" wrapText="1"/>
    </xf>
    <xf numFmtId="0" fontId="0" fillId="0" borderId="9" xfId="0" applyFont="1" applyBorder="1"/>
    <xf numFmtId="0" fontId="9" fillId="10" borderId="9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ont="1" applyFill="1" applyBorder="1" applyAlignment="1">
      <alignment wrapText="1"/>
    </xf>
    <xf numFmtId="44" fontId="0" fillId="0" borderId="0" xfId="0" applyNumberFormat="1"/>
    <xf numFmtId="0" fontId="0" fillId="0" borderId="0" xfId="0" applyFill="1"/>
    <xf numFmtId="44" fontId="3" fillId="0" borderId="0" xfId="0" applyNumberFormat="1" applyFont="1" applyBorder="1" applyAlignment="1">
      <alignment wrapText="1"/>
    </xf>
    <xf numFmtId="0" fontId="14" fillId="5" borderId="9" xfId="0" applyFont="1" applyFill="1" applyBorder="1" applyAlignment="1">
      <alignment horizontal="left"/>
    </xf>
    <xf numFmtId="0" fontId="14" fillId="5" borderId="11" xfId="0" applyFont="1" applyFill="1" applyBorder="1" applyAlignment="1">
      <alignment horizontal="left"/>
    </xf>
    <xf numFmtId="0" fontId="14" fillId="5" borderId="11" xfId="0" applyFont="1" applyFill="1" applyBorder="1" applyAlignment="1">
      <alignment horizontal="right"/>
    </xf>
    <xf numFmtId="0" fontId="1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 shrinkToFit="1"/>
    </xf>
    <xf numFmtId="0" fontId="0" fillId="0" borderId="9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 wrapText="1" shrinkToFit="1"/>
    </xf>
    <xf numFmtId="0" fontId="17" fillId="0" borderId="8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17" fillId="0" borderId="9" xfId="0" applyFont="1" applyFill="1" applyBorder="1" applyAlignment="1"/>
    <xf numFmtId="0" fontId="17" fillId="0" borderId="5" xfId="0" applyFont="1" applyFill="1" applyBorder="1" applyAlignment="1"/>
    <xf numFmtId="0" fontId="17" fillId="0" borderId="5" xfId="0" applyFont="1" applyFill="1" applyBorder="1" applyAlignment="1">
      <alignment wrapText="1"/>
    </xf>
    <xf numFmtId="0" fontId="17" fillId="0" borderId="1" xfId="0" applyFont="1" applyFill="1" applyBorder="1" applyAlignment="1"/>
    <xf numFmtId="0" fontId="17" fillId="0" borderId="2" xfId="0" applyFont="1" applyFill="1" applyBorder="1" applyAlignment="1"/>
    <xf numFmtId="44" fontId="0" fillId="0" borderId="1" xfId="0" applyNumberFormat="1" applyFont="1" applyFill="1" applyBorder="1" applyAlignment="1"/>
    <xf numFmtId="0" fontId="12" fillId="0" borderId="10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0" fillId="0" borderId="7" xfId="0" applyFill="1" applyBorder="1"/>
    <xf numFmtId="0" fontId="12" fillId="0" borderId="6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6" xfId="0" applyFill="1" applyBorder="1"/>
    <xf numFmtId="0" fontId="0" fillId="0" borderId="0" xfId="0" applyFill="1" applyBorder="1"/>
    <xf numFmtId="0" fontId="0" fillId="0" borderId="6" xfId="0" applyFont="1" applyFill="1" applyBorder="1" applyAlignment="1"/>
    <xf numFmtId="14" fontId="0" fillId="0" borderId="9" xfId="0" applyNumberFormat="1" applyFont="1" applyBorder="1" applyAlignment="1">
      <alignment horizontal="right"/>
    </xf>
    <xf numFmtId="44" fontId="0" fillId="0" borderId="9" xfId="0" applyNumberFormat="1" applyFont="1" applyBorder="1"/>
    <xf numFmtId="14" fontId="0" fillId="0" borderId="9" xfId="0" applyNumberFormat="1" applyFont="1" applyBorder="1"/>
    <xf numFmtId="0" fontId="0" fillId="0" borderId="9" xfId="0" applyFon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20" fillId="2" borderId="0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0" fillId="4" borderId="18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wrapText="1"/>
    </xf>
    <xf numFmtId="14" fontId="0" fillId="0" borderId="9" xfId="0" applyNumberFormat="1" applyFont="1" applyFill="1" applyBorder="1" applyAlignment="1">
      <alignment horizontal="right" wrapText="1"/>
    </xf>
    <xf numFmtId="44" fontId="0" fillId="0" borderId="9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25" fillId="0" borderId="9" xfId="0" applyFont="1" applyFill="1" applyBorder="1" applyAlignment="1">
      <alignment horizontal="left" wrapText="1"/>
    </xf>
    <xf numFmtId="14" fontId="25" fillId="0" borderId="9" xfId="0" applyNumberFormat="1" applyFont="1" applyFill="1" applyBorder="1" applyAlignment="1">
      <alignment horizontal="right" wrapText="1"/>
    </xf>
    <xf numFmtId="44" fontId="25" fillId="0" borderId="9" xfId="0" applyNumberFormat="1" applyFont="1" applyFill="1" applyBorder="1" applyAlignment="1">
      <alignment horizontal="right" wrapText="1"/>
    </xf>
    <xf numFmtId="0" fontId="25" fillId="0" borderId="5" xfId="0" applyFont="1" applyFill="1" applyBorder="1" applyAlignment="1">
      <alignment horizontal="left" wrapText="1"/>
    </xf>
    <xf numFmtId="0" fontId="26" fillId="0" borderId="9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44" fontId="0" fillId="0" borderId="1" xfId="0" applyNumberFormat="1" applyFont="1" applyBorder="1" applyAlignment="1">
      <alignment horizontal="right" wrapText="1" shrinkToFit="1"/>
    </xf>
    <xf numFmtId="44" fontId="0" fillId="0" borderId="1" xfId="0" applyNumberFormat="1" applyFont="1" applyBorder="1" applyAlignment="1">
      <alignment horizontal="right"/>
    </xf>
    <xf numFmtId="44" fontId="0" fillId="0" borderId="1" xfId="0" applyNumberFormat="1" applyFont="1" applyBorder="1" applyAlignment="1">
      <alignment horizontal="right"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 wrapText="1"/>
    </xf>
    <xf numFmtId="44" fontId="0" fillId="0" borderId="0" xfId="0" applyNumberFormat="1" applyBorder="1"/>
    <xf numFmtId="44" fontId="25" fillId="0" borderId="0" xfId="0" applyNumberFormat="1" applyFont="1" applyBorder="1" applyAlignment="1">
      <alignment horizontal="right" wrapText="1"/>
    </xf>
    <xf numFmtId="0" fontId="28" fillId="0" borderId="0" xfId="0" applyFont="1" applyBorder="1" applyAlignment="1">
      <alignment horizontal="left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44" fontId="0" fillId="0" borderId="5" xfId="0" applyNumberFormat="1" applyFont="1" applyBorder="1" applyAlignment="1">
      <alignment horizontal="right"/>
    </xf>
    <xf numFmtId="44" fontId="11" fillId="0" borderId="5" xfId="0" applyNumberFormat="1" applyFont="1" applyBorder="1" applyAlignment="1">
      <alignment horizontal="right"/>
    </xf>
    <xf numFmtId="44" fontId="0" fillId="0" borderId="5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left"/>
    </xf>
    <xf numFmtId="14" fontId="0" fillId="0" borderId="5" xfId="0" applyNumberFormat="1" applyFont="1" applyBorder="1" applyAlignment="1">
      <alignment horizontal="right"/>
    </xf>
    <xf numFmtId="14" fontId="0" fillId="0" borderId="1" xfId="0" applyNumberFormat="1" applyFont="1" applyBorder="1" applyAlignment="1">
      <alignment horizontal="right" wrapText="1"/>
    </xf>
    <xf numFmtId="14" fontId="0" fillId="0" borderId="5" xfId="0" applyNumberFormat="1" applyFont="1" applyBorder="1" applyAlignment="1">
      <alignment horizontal="right" wrapText="1"/>
    </xf>
    <xf numFmtId="0" fontId="0" fillId="0" borderId="0" xfId="0" applyFill="1"/>
    <xf numFmtId="0" fontId="0" fillId="0" borderId="0" xfId="0" applyBorder="1"/>
    <xf numFmtId="4" fontId="25" fillId="0" borderId="13" xfId="0" applyNumberFormat="1" applyFont="1" applyFill="1" applyBorder="1" applyAlignment="1">
      <alignment horizontal="left" wrapText="1"/>
    </xf>
    <xf numFmtId="0" fontId="25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44" fontId="25" fillId="0" borderId="9" xfId="0" applyNumberFormat="1" applyFont="1" applyFill="1" applyBorder="1" applyAlignment="1">
      <alignment horizontal="right"/>
    </xf>
    <xf numFmtId="44" fontId="27" fillId="0" borderId="9" xfId="0" applyNumberFormat="1" applyFont="1" applyFill="1" applyBorder="1" applyAlignment="1">
      <alignment horizontal="right"/>
    </xf>
    <xf numFmtId="0" fontId="0" fillId="0" borderId="0" xfId="0" applyFont="1" applyBorder="1"/>
    <xf numFmtId="0" fontId="0" fillId="0" borderId="9" xfId="0" applyFont="1" applyFill="1" applyBorder="1" applyAlignment="1">
      <alignment wrapText="1" shrinkToFit="1"/>
    </xf>
    <xf numFmtId="0" fontId="0" fillId="0" borderId="9" xfId="0" applyFont="1" applyFill="1" applyBorder="1" applyAlignment="1">
      <alignment horizontal="right"/>
    </xf>
    <xf numFmtId="44" fontId="3" fillId="0" borderId="9" xfId="0" applyNumberFormat="1" applyFont="1" applyFill="1" applyBorder="1" applyAlignment="1"/>
    <xf numFmtId="0" fontId="0" fillId="0" borderId="6" xfId="0" applyFont="1" applyFill="1" applyBorder="1" applyAlignment="1">
      <alignment wrapText="1" shrinkToFit="1"/>
    </xf>
    <xf numFmtId="0" fontId="0" fillId="0" borderId="6" xfId="0" applyFont="1" applyFill="1" applyBorder="1" applyAlignment="1">
      <alignment horizontal="center" wrapText="1"/>
    </xf>
    <xf numFmtId="44" fontId="0" fillId="0" borderId="6" xfId="0" applyNumberFormat="1" applyFont="1" applyFill="1" applyBorder="1" applyAlignment="1"/>
    <xf numFmtId="0" fontId="0" fillId="0" borderId="6" xfId="0" applyFont="1" applyFill="1" applyBorder="1" applyAlignment="1">
      <alignment horizontal="left" wrapText="1" shrinkToFit="1"/>
    </xf>
    <xf numFmtId="0" fontId="14" fillId="5" borderId="3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center" wrapText="1"/>
    </xf>
    <xf numFmtId="0" fontId="0" fillId="5" borderId="4" xfId="0" applyFont="1" applyFill="1" applyBorder="1" applyAlignment="1">
      <alignment horizontal="right"/>
    </xf>
    <xf numFmtId="44" fontId="0" fillId="5" borderId="4" xfId="0" applyNumberFormat="1" applyFont="1" applyFill="1" applyBorder="1" applyAlignment="1"/>
    <xf numFmtId="0" fontId="0" fillId="5" borderId="4" xfId="0" applyFont="1" applyFill="1" applyBorder="1" applyAlignment="1">
      <alignment horizontal="left" wrapText="1" shrinkToFit="1"/>
    </xf>
    <xf numFmtId="0" fontId="17" fillId="5" borderId="2" xfId="0" applyFont="1" applyFill="1" applyBorder="1" applyAlignment="1"/>
    <xf numFmtId="0" fontId="0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/>
    <xf numFmtId="0" fontId="0" fillId="0" borderId="1" xfId="0" applyFont="1" applyBorder="1" applyAlignment="1">
      <alignment wrapText="1"/>
    </xf>
    <xf numFmtId="44" fontId="3" fillId="0" borderId="1" xfId="0" applyNumberFormat="1" applyFont="1" applyBorder="1" applyAlignment="1">
      <alignment wrapText="1"/>
    </xf>
    <xf numFmtId="14" fontId="0" fillId="0" borderId="1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center" vertical="center"/>
    </xf>
    <xf numFmtId="169" fontId="0" fillId="0" borderId="0" xfId="1" applyNumberFormat="1" applyFont="1" applyBorder="1"/>
    <xf numFmtId="169" fontId="0" fillId="0" borderId="0" xfId="0" applyNumberFormat="1" applyBorder="1"/>
    <xf numFmtId="0" fontId="2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44" fontId="24" fillId="0" borderId="1" xfId="0" applyNumberFormat="1" applyFont="1" applyFill="1" applyBorder="1" applyAlignment="1"/>
    <xf numFmtId="0" fontId="7" fillId="0" borderId="1" xfId="0" applyFont="1" applyFill="1" applyBorder="1" applyAlignment="1"/>
    <xf numFmtId="0" fontId="14" fillId="5" borderId="2" xfId="0" applyFont="1" applyFill="1" applyBorder="1" applyAlignment="1">
      <alignment horizontal="left"/>
    </xf>
    <xf numFmtId="0" fontId="25" fillId="0" borderId="11" xfId="0" applyFont="1" applyBorder="1" applyAlignment="1">
      <alignment wrapText="1"/>
    </xf>
    <xf numFmtId="0" fontId="25" fillId="0" borderId="9" xfId="0" applyFont="1" applyBorder="1" applyAlignment="1">
      <alignment wrapText="1"/>
    </xf>
    <xf numFmtId="14" fontId="25" fillId="0" borderId="9" xfId="0" applyNumberFormat="1" applyFont="1" applyBorder="1" applyAlignment="1">
      <alignment wrapText="1"/>
    </xf>
    <xf numFmtId="44" fontId="25" fillId="0" borderId="9" xfId="0" applyNumberFormat="1" applyFont="1" applyBorder="1" applyAlignment="1">
      <alignment wrapText="1"/>
    </xf>
    <xf numFmtId="0" fontId="2" fillId="0" borderId="9" xfId="0" applyFont="1" applyBorder="1" applyAlignment="1">
      <alignment horizontal="left" wrapText="1"/>
    </xf>
    <xf numFmtId="0" fontId="25" fillId="0" borderId="1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44" fontId="0" fillId="0" borderId="1" xfId="0" applyNumberFormat="1" applyFont="1" applyFill="1" applyBorder="1"/>
    <xf numFmtId="44" fontId="0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vertical="center"/>
    </xf>
    <xf numFmtId="44" fontId="11" fillId="0" borderId="1" xfId="0" applyNumberFormat="1" applyFont="1" applyFill="1" applyBorder="1" applyAlignment="1">
      <alignment wrapText="1"/>
    </xf>
    <xf numFmtId="0" fontId="11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justify" vertical="center" wrapText="1"/>
    </xf>
    <xf numFmtId="14" fontId="25" fillId="0" borderId="9" xfId="0" applyNumberFormat="1" applyFont="1" applyFill="1" applyBorder="1" applyAlignment="1">
      <alignment horizontal="right"/>
    </xf>
    <xf numFmtId="14" fontId="0" fillId="12" borderId="9" xfId="0" applyNumberFormat="1" applyFont="1" applyFill="1" applyBorder="1" applyAlignment="1">
      <alignment horizontal="right"/>
    </xf>
    <xf numFmtId="14" fontId="11" fillId="0" borderId="1" xfId="0" applyNumberFormat="1" applyFont="1" applyFill="1" applyBorder="1" applyAlignment="1">
      <alignment horizontal="right" wrapText="1"/>
    </xf>
    <xf numFmtId="14" fontId="1" fillId="0" borderId="9" xfId="0" applyNumberFormat="1" applyFont="1" applyFill="1" applyBorder="1" applyAlignment="1">
      <alignment horizontal="right"/>
    </xf>
    <xf numFmtId="14" fontId="1" fillId="0" borderId="9" xfId="0" applyNumberFormat="1" applyFont="1" applyFill="1" applyBorder="1" applyAlignment="1">
      <alignment horizontal="right" vertical="center"/>
    </xf>
    <xf numFmtId="43" fontId="11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44" fontId="11" fillId="0" borderId="5" xfId="0" applyNumberFormat="1" applyFont="1" applyFill="1" applyBorder="1" applyAlignment="1">
      <alignment wrapText="1"/>
    </xf>
    <xf numFmtId="14" fontId="0" fillId="0" borderId="1" xfId="0" applyNumberFormat="1" applyFont="1" applyFill="1" applyBorder="1" applyAlignment="1">
      <alignment wrapText="1"/>
    </xf>
    <xf numFmtId="44" fontId="0" fillId="0" borderId="1" xfId="1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right" wrapText="1"/>
    </xf>
    <xf numFmtId="14" fontId="11" fillId="0" borderId="5" xfId="0" applyNumberFormat="1" applyFont="1" applyFill="1" applyBorder="1" applyAlignment="1">
      <alignment horizontal="right" wrapText="1"/>
    </xf>
    <xf numFmtId="0" fontId="0" fillId="13" borderId="1" xfId="0" applyFont="1" applyFill="1" applyBorder="1" applyAlignment="1">
      <alignment wrapText="1"/>
    </xf>
    <xf numFmtId="44" fontId="0" fillId="0" borderId="1" xfId="0" applyNumberFormat="1" applyFont="1" applyBorder="1" applyAlignment="1">
      <alignment wrapText="1"/>
    </xf>
    <xf numFmtId="166" fontId="9" fillId="10" borderId="1" xfId="0" applyNumberFormat="1" applyFont="1" applyFill="1" applyBorder="1" applyAlignment="1">
      <alignment horizontal="right" vertical="center"/>
    </xf>
    <xf numFmtId="166" fontId="9" fillId="10" borderId="1" xfId="3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7" fillId="0" borderId="2" xfId="0" applyFont="1" applyFill="1" applyBorder="1" applyAlignment="1"/>
    <xf numFmtId="0" fontId="7" fillId="0" borderId="8" xfId="0" applyFont="1" applyBorder="1" applyAlignment="1">
      <alignment wrapText="1"/>
    </xf>
    <xf numFmtId="0" fontId="7" fillId="0" borderId="8" xfId="0" applyFont="1" applyBorder="1" applyAlignment="1"/>
    <xf numFmtId="44" fontId="7" fillId="9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wrapText="1"/>
    </xf>
    <xf numFmtId="0" fontId="14" fillId="5" borderId="1" xfId="0" applyFont="1" applyFill="1" applyBorder="1" applyAlignment="1">
      <alignment horizontal="left"/>
    </xf>
    <xf numFmtId="44" fontId="8" fillId="0" borderId="1" xfId="0" applyNumberFormat="1" applyFont="1" applyBorder="1" applyAlignment="1">
      <alignment wrapText="1"/>
    </xf>
    <xf numFmtId="0" fontId="0" fillId="0" borderId="9" xfId="0" applyFont="1" applyBorder="1" applyAlignment="1">
      <alignment wrapText="1"/>
    </xf>
    <xf numFmtId="14" fontId="0" fillId="0" borderId="9" xfId="0" applyNumberFormat="1" applyFont="1" applyBorder="1" applyAlignment="1">
      <alignment horizontal="right" wrapText="1"/>
    </xf>
    <xf numFmtId="0" fontId="3" fillId="0" borderId="9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5" xfId="0" applyFill="1" applyBorder="1"/>
    <xf numFmtId="14" fontId="0" fillId="0" borderId="5" xfId="0" applyNumberFormat="1" applyFill="1" applyBorder="1"/>
    <xf numFmtId="0" fontId="31" fillId="0" borderId="9" xfId="0" applyFont="1" applyFill="1" applyBorder="1" applyAlignment="1">
      <alignment horizontal="left" wrapText="1"/>
    </xf>
    <xf numFmtId="14" fontId="31" fillId="0" borderId="9" xfId="0" applyNumberFormat="1" applyFont="1" applyFill="1" applyBorder="1" applyAlignment="1">
      <alignment horizontal="right" wrapText="1"/>
    </xf>
    <xf numFmtId="44" fontId="31" fillId="0" borderId="9" xfId="0" applyNumberFormat="1" applyFont="1" applyFill="1" applyBorder="1" applyAlignment="1">
      <alignment horizontal="right" wrapText="1"/>
    </xf>
    <xf numFmtId="0" fontId="31" fillId="0" borderId="5" xfId="0" applyFont="1" applyFill="1" applyBorder="1" applyAlignment="1">
      <alignment horizontal="left" wrapText="1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44" fontId="32" fillId="0" borderId="0" xfId="0" applyNumberFormat="1" applyFont="1" applyBorder="1" applyAlignment="1">
      <alignment horizontal="right"/>
    </xf>
    <xf numFmtId="44" fontId="33" fillId="0" borderId="0" xfId="0" applyNumberFormat="1" applyFont="1" applyBorder="1" applyAlignment="1">
      <alignment horizontal="right"/>
    </xf>
    <xf numFmtId="44" fontId="32" fillId="0" borderId="0" xfId="0" applyNumberFormat="1" applyFont="1" applyBorder="1" applyAlignment="1">
      <alignment horizontal="right" wrapText="1"/>
    </xf>
    <xf numFmtId="0" fontId="0" fillId="0" borderId="9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44" fontId="1" fillId="0" borderId="9" xfId="0" applyNumberFormat="1" applyFont="1" applyFill="1" applyBorder="1" applyAlignment="1">
      <alignment horizontal="right"/>
    </xf>
    <xf numFmtId="14" fontId="1" fillId="0" borderId="9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/>
    </xf>
    <xf numFmtId="44" fontId="0" fillId="0" borderId="5" xfId="0" applyNumberFormat="1" applyFont="1" applyFill="1" applyBorder="1" applyAlignment="1">
      <alignment horizontal="right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wrapText="1"/>
    </xf>
    <xf numFmtId="14" fontId="32" fillId="0" borderId="0" xfId="0" applyNumberFormat="1" applyFont="1" applyBorder="1" applyAlignment="1">
      <alignment wrapText="1"/>
    </xf>
    <xf numFmtId="44" fontId="32" fillId="0" borderId="0" xfId="0" applyNumberFormat="1" applyFont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44" fontId="33" fillId="0" borderId="0" xfId="0" applyNumberFormat="1" applyFont="1" applyFill="1" applyBorder="1" applyAlignment="1">
      <alignment wrapText="1"/>
    </xf>
    <xf numFmtId="44" fontId="33" fillId="0" borderId="1" xfId="0" applyNumberFormat="1" applyFont="1" applyFill="1" applyBorder="1" applyAlignment="1">
      <alignment wrapText="1"/>
    </xf>
    <xf numFmtId="44" fontId="33" fillId="0" borderId="5" xfId="0" applyNumberFormat="1" applyFont="1" applyFill="1" applyBorder="1" applyAlignment="1">
      <alignment wrapText="1"/>
    </xf>
    <xf numFmtId="0" fontId="0" fillId="0" borderId="6" xfId="0" applyFont="1" applyBorder="1" applyAlignment="1">
      <alignment horizontal="left" wrapText="1"/>
    </xf>
    <xf numFmtId="14" fontId="0" fillId="0" borderId="6" xfId="0" applyNumberFormat="1" applyFont="1" applyBorder="1" applyAlignment="1">
      <alignment horizontal="right" wrapText="1"/>
    </xf>
    <xf numFmtId="4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12" fillId="5" borderId="2" xfId="0" applyFont="1" applyFill="1" applyBorder="1" applyAlignment="1">
      <alignment horizontal="left"/>
    </xf>
    <xf numFmtId="0" fontId="32" fillId="0" borderId="13" xfId="0" applyFont="1" applyFill="1" applyBorder="1" applyAlignment="1">
      <alignment horizontal="left" wrapText="1"/>
    </xf>
    <xf numFmtId="0" fontId="32" fillId="0" borderId="9" xfId="0" applyFont="1" applyFill="1" applyBorder="1" applyAlignment="1">
      <alignment horizontal="left"/>
    </xf>
    <xf numFmtId="0" fontId="32" fillId="0" borderId="9" xfId="0" applyFont="1" applyFill="1" applyBorder="1" applyAlignment="1">
      <alignment horizontal="left" wrapText="1"/>
    </xf>
    <xf numFmtId="14" fontId="32" fillId="0" borderId="9" xfId="0" applyNumberFormat="1" applyFont="1" applyFill="1" applyBorder="1" applyAlignment="1">
      <alignment horizontal="right"/>
    </xf>
    <xf numFmtId="8" fontId="32" fillId="0" borderId="9" xfId="0" applyNumberFormat="1" applyFont="1" applyFill="1" applyBorder="1" applyAlignment="1">
      <alignment horizontal="right"/>
    </xf>
    <xf numFmtId="44" fontId="32" fillId="0" borderId="9" xfId="0" applyNumberFormat="1" applyFont="1" applyFill="1" applyBorder="1" applyAlignment="1">
      <alignment horizontal="right"/>
    </xf>
    <xf numFmtId="8" fontId="33" fillId="0" borderId="9" xfId="0" applyNumberFormat="1" applyFont="1" applyFill="1" applyBorder="1" applyAlignment="1">
      <alignment horizontal="right"/>
    </xf>
    <xf numFmtId="44" fontId="32" fillId="0" borderId="9" xfId="0" applyNumberFormat="1" applyFont="1" applyFill="1" applyBorder="1" applyAlignment="1">
      <alignment horizontal="right" wrapText="1"/>
    </xf>
    <xf numFmtId="14" fontId="32" fillId="0" borderId="9" xfId="0" applyNumberFormat="1" applyFont="1" applyFill="1" applyBorder="1" applyAlignment="1">
      <alignment horizontal="right" wrapText="1"/>
    </xf>
    <xf numFmtId="0" fontId="32" fillId="0" borderId="5" xfId="0" applyFont="1" applyFill="1" applyBorder="1" applyAlignment="1">
      <alignment horizontal="left" wrapText="1"/>
    </xf>
    <xf numFmtId="14" fontId="0" fillId="0" borderId="1" xfId="0" applyNumberFormat="1" applyFont="1" applyBorder="1" applyAlignment="1">
      <alignment horizontal="right"/>
    </xf>
    <xf numFmtId="44" fontId="11" fillId="0" borderId="1" xfId="0" applyNumberFormat="1" applyFont="1" applyBorder="1" applyAlignment="1">
      <alignment horizontal="right"/>
    </xf>
    <xf numFmtId="8" fontId="0" fillId="0" borderId="1" xfId="0" applyNumberFormat="1" applyFont="1" applyBorder="1" applyAlignment="1">
      <alignment horizontal="right"/>
    </xf>
    <xf numFmtId="0" fontId="11" fillId="0" borderId="1" xfId="0" applyNumberFormat="1" applyFont="1" applyBorder="1" applyAlignment="1">
      <alignment horizontal="left" wrapText="1"/>
    </xf>
    <xf numFmtId="4" fontId="0" fillId="0" borderId="1" xfId="0" applyNumberFormat="1" applyFont="1" applyBorder="1"/>
    <xf numFmtId="0" fontId="0" fillId="0" borderId="0" xfId="0" applyFont="1"/>
    <xf numFmtId="4" fontId="11" fillId="0" borderId="1" xfId="0" applyNumberFormat="1" applyFont="1" applyFill="1" applyBorder="1" applyAlignment="1">
      <alignment horizontal="left" wrapText="1"/>
    </xf>
    <xf numFmtId="4" fontId="11" fillId="0" borderId="5" xfId="0" applyNumberFormat="1" applyFont="1" applyFill="1" applyBorder="1" applyAlignment="1">
      <alignment horizontal="left" wrapText="1"/>
    </xf>
    <xf numFmtId="8" fontId="0" fillId="0" borderId="5" xfId="0" applyNumberFormat="1" applyFont="1" applyBorder="1" applyAlignment="1">
      <alignment horizontal="right"/>
    </xf>
    <xf numFmtId="0" fontId="0" fillId="0" borderId="11" xfId="0" applyFont="1" applyFill="1" applyBorder="1" applyAlignment="1">
      <alignment wrapText="1"/>
    </xf>
    <xf numFmtId="168" fontId="0" fillId="0" borderId="1" xfId="0" quotePrefix="1" applyNumberFormat="1" applyFill="1" applyBorder="1" applyAlignment="1">
      <alignment horizontal="center" wrapText="1"/>
    </xf>
    <xf numFmtId="0" fontId="0" fillId="0" borderId="3" xfId="0" applyFill="1" applyBorder="1"/>
    <xf numFmtId="14" fontId="0" fillId="0" borderId="1" xfId="0" applyNumberFormat="1" applyFill="1" applyBorder="1" applyAlignment="1">
      <alignment horizontal="right"/>
    </xf>
    <xf numFmtId="0" fontId="0" fillId="0" borderId="3" xfId="0" applyFill="1" applyBorder="1" applyAlignment="1">
      <alignment horizontal="center" wrapText="1"/>
    </xf>
    <xf numFmtId="4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29" fillId="0" borderId="1" xfId="11" applyNumberFormat="1" applyFill="1" applyBorder="1" applyAlignment="1">
      <alignment wrapText="1"/>
    </xf>
    <xf numFmtId="168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8" fontId="0" fillId="0" borderId="9" xfId="0" applyNumberFormat="1" applyFont="1" applyFill="1" applyBorder="1" applyAlignment="1">
      <alignment horizontal="center" wrapText="1"/>
    </xf>
    <xf numFmtId="0" fontId="0" fillId="0" borderId="9" xfId="0" applyFont="1" applyFill="1" applyBorder="1"/>
    <xf numFmtId="14" fontId="0" fillId="0" borderId="9" xfId="0" applyNumberFormat="1" applyFont="1" applyFill="1" applyBorder="1" applyAlignment="1">
      <alignment horizontal="right"/>
    </xf>
    <xf numFmtId="44" fontId="0" fillId="0" borderId="9" xfId="0" applyNumberFormat="1" applyFont="1" applyFill="1" applyBorder="1"/>
    <xf numFmtId="0" fontId="32" fillId="0" borderId="0" xfId="0" applyFont="1" applyBorder="1" applyAlignment="1">
      <alignment horizontal="right" wrapText="1"/>
    </xf>
    <xf numFmtId="0" fontId="0" fillId="13" borderId="1" xfId="0" applyFill="1" applyBorder="1"/>
    <xf numFmtId="44" fontId="11" fillId="0" borderId="9" xfId="0" applyNumberFormat="1" applyFont="1" applyFill="1" applyBorder="1" applyAlignment="1">
      <alignment horizontal="right"/>
    </xf>
    <xf numFmtId="44" fontId="1" fillId="0" borderId="9" xfId="0" applyNumberFormat="1" applyFont="1" applyFill="1" applyBorder="1" applyAlignment="1">
      <alignment horizontal="right" wrapText="1"/>
    </xf>
    <xf numFmtId="0" fontId="13" fillId="11" borderId="7" xfId="0" applyFont="1" applyFill="1" applyBorder="1" applyAlignment="1">
      <alignment horizontal="center" wrapText="1"/>
    </xf>
    <xf numFmtId="0" fontId="13" fillId="11" borderId="10" xfId="0" applyFont="1" applyFill="1" applyBorder="1" applyAlignment="1">
      <alignment horizontal="center" wrapText="1"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left"/>
    </xf>
    <xf numFmtId="0" fontId="0" fillId="0" borderId="0" xfId="0" applyFont="1" applyBorder="1" applyAlignment="1">
      <alignment horizontal="right" wrapText="1"/>
    </xf>
  </cellXfs>
  <cellStyles count="40">
    <cellStyle name="Comma" xfId="1" builtinId="3"/>
    <cellStyle name="Comma 2" xfId="2"/>
    <cellStyle name="Comma 3" xfId="5"/>
    <cellStyle name="Comma 3 2" xfId="6"/>
    <cellStyle name="Comma 3 2 2" xfId="8"/>
    <cellStyle name="Comma 3 2 2 2" xfId="15"/>
    <cellStyle name="Comma 3 2 2 2 2" xfId="23"/>
    <cellStyle name="Comma 3 2 2 2 2 2" xfId="39"/>
    <cellStyle name="Comma 3 2 2 2 3" xfId="31"/>
    <cellStyle name="Comma 3 2 2 3" xfId="19"/>
    <cellStyle name="Comma 3 2 2 3 2" xfId="35"/>
    <cellStyle name="Comma 3 2 2 4" xfId="27"/>
    <cellStyle name="Comma 3 2 3" xfId="13"/>
    <cellStyle name="Comma 3 2 3 2" xfId="21"/>
    <cellStyle name="Comma 3 2 3 2 2" xfId="37"/>
    <cellStyle name="Comma 3 2 3 3" xfId="29"/>
    <cellStyle name="Comma 3 2 4" xfId="17"/>
    <cellStyle name="Comma 3 2 4 2" xfId="33"/>
    <cellStyle name="Comma 3 2 5" xfId="25"/>
    <cellStyle name="Comma 3 3" xfId="7"/>
    <cellStyle name="Comma 3 3 2" xfId="14"/>
    <cellStyle name="Comma 3 3 2 2" xfId="22"/>
    <cellStyle name="Comma 3 3 2 2 2" xfId="38"/>
    <cellStyle name="Comma 3 3 2 3" xfId="30"/>
    <cellStyle name="Comma 3 3 3" xfId="18"/>
    <cellStyle name="Comma 3 3 3 2" xfId="34"/>
    <cellStyle name="Comma 3 3 4" xfId="26"/>
    <cellStyle name="Comma 3 4" xfId="12"/>
    <cellStyle name="Comma 3 4 2" xfId="20"/>
    <cellStyle name="Comma 3 4 2 2" xfId="36"/>
    <cellStyle name="Comma 3 4 3" xfId="28"/>
    <cellStyle name="Comma 3 5" xfId="16"/>
    <cellStyle name="Comma 3 5 2" xfId="32"/>
    <cellStyle name="Comma 3 6" xfId="24"/>
    <cellStyle name="Normal" xfId="0" builtinId="0"/>
    <cellStyle name="Normal 2" xfId="4"/>
    <cellStyle name="Normal 2 2" xfId="11"/>
    <cellStyle name="Normal 5" xfId="10"/>
    <cellStyle name="Normal 6 2" xfId="9"/>
    <cellStyle name="Percent" xfId="3" builtinId="5"/>
  </cellStyles>
  <dxfs count="1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1" formatCode="dd/mm/yyyy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/yyyy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theme="6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* #,##0.00\ &quot;kn&quot;_-;\-* #,##0.00\ &quot;kn&quot;_-;_-* &quot;-&quot;??\ &quot;kn&quot;_-;_-@_-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* #,##0.00\ &quot;kn&quot;_-;\-* #,##0.00\ &quot;kn&quot;_-;_-* &quot;-&quot;??\ &quot;kn&quot;_-;_-@_-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/yyyy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theme="6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/m/yyyy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E4D6"/>
      <color rgb="FFE2EFDA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kos/AppData/Local/Microsoft/Windows/INetCache/Content.Outlook/8X6V21EF/Projekt%20SBS%202018%2001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12.01.2018."/>
      <sheetName val="Ugovoreni OPKK"/>
      <sheetName val="Ugovoreni OPULJP"/>
      <sheetName val="Ugovoreni PRR"/>
      <sheetName val="Ugovoreni OPPiR"/>
      <sheetName val="Ugovoreni OPFEAD"/>
      <sheetName val="Ugovoreni ETS"/>
      <sheetName val="Ugovoreni p.-Nacionalni"/>
      <sheetName val="Projekt SBS 2018 01 1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OPKK" displayName="OPKK" ref="A3:N581" totalsRowCount="1" headerRowDxfId="183" dataDxfId="182" totalsRowDxfId="180" tableBorderDxfId="181">
  <autoFilter ref="A3:N580"/>
  <tableColumns count="14">
    <tableColumn id="1" name="MIS kod projekta" totalsRowLabel="Total" dataDxfId="179" totalsRowDxfId="27"/>
    <tableColumn id="14" name="Naziv projekta" dataDxfId="178" totalsRowDxfId="26"/>
    <tableColumn id="2" name="Specifični cilj/mjera" dataDxfId="177" totalsRowDxfId="25"/>
    <tableColumn id="3" name="Naziv poziva" dataDxfId="176" totalsRowDxfId="24"/>
    <tableColumn id="4" name="Vrsta poziva" dataDxfId="175" totalsRowDxfId="23"/>
    <tableColumn id="5" name="Datum ugovaranja" dataDxfId="174" totalsRowDxfId="22"/>
    <tableColumn id="6" name="Ukupan iznos projekta (bespovratna sredstva + doprinos korisnika)" totalsRowFunction="sum" dataDxfId="173" totalsRowDxfId="21"/>
    <tableColumn id="7" name="Bespovratna sredstva Ukupno" totalsRowFunction="sum" dataDxfId="172" totalsRowDxfId="20"/>
    <tableColumn id="8" name="Bespovratna sredstva_x000a_EU dio" totalsRowFunction="sum" dataDxfId="171" totalsRowDxfId="19"/>
    <tableColumn id="9" name="Bespovratna sredstva_x000a_Nacionalno sufinanciranje" totalsRowFunction="sum" dataDxfId="170" totalsRowDxfId="18"/>
    <tableColumn id="10" name="Doprinos korisnika" totalsRowFunction="sum" dataDxfId="169" totalsRowDxfId="17"/>
    <tableColumn id="11" name="Korisnik projekta" totalsRowFunction="count" dataDxfId="168" totalsRowDxfId="16"/>
    <tableColumn id="12" name="Lokacija provedbe_x000a_županija" dataDxfId="167" totalsRowDxfId="15"/>
    <tableColumn id="13" name="Lokacija provedbe_x000a_grad ili općina" dataDxfId="166" totalsRowDxfId="14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OPULJP" displayName="OPULJP" ref="A3:N135" totalsRowCount="1" headerRowDxfId="165" dataDxfId="164" tableBorderDxfId="163">
  <autoFilter ref="A3:N134"/>
  <tableColumns count="14">
    <tableColumn id="1" name="Naziv projekta" totalsRowLabel="Sum" dataDxfId="162" totalsRowDxfId="13"/>
    <tableColumn id="2" name="Specifični cilj/mjera" dataDxfId="161" totalsRowDxfId="12"/>
    <tableColumn id="3" name="Naziv poziva" dataDxfId="160" totalsRowDxfId="11"/>
    <tableColumn id="4" name="Vrsta poziva" dataDxfId="159" totalsRowDxfId="10"/>
    <tableColumn id="5" name="Datum ugovaranja" dataDxfId="158" totalsRowDxfId="9"/>
    <tableColumn id="6" name="Ukupan iznos projekta (bespovratna sredstva + doprinos korisnika)" totalsRowFunction="sum" dataDxfId="157" totalsRowDxfId="8"/>
    <tableColumn id="7" name="Bespovratna sredstva Ukupno" totalsRowFunction="sum" dataDxfId="156" totalsRowDxfId="7"/>
    <tableColumn id="8" name="Bespovratna sredstva_x000a_EU dio" totalsRowFunction="sum" dataDxfId="155" totalsRowDxfId="6"/>
    <tableColumn id="9" name="Bespovratna sredstva_x000a_Nacionalno sufinanciranje" totalsRowFunction="sum" dataDxfId="154" totalsRowDxfId="5"/>
    <tableColumn id="10" name="Doprinos korisnika" totalsRowFunction="sum" dataDxfId="153" totalsRowDxfId="4"/>
    <tableColumn id="11" name="Korisnik projekta" totalsRowFunction="count" dataDxfId="152" totalsRowDxfId="3"/>
    <tableColumn id="12" name="Lokacija provedbe_x000a_županija" dataDxfId="151" totalsRowDxfId="2"/>
    <tableColumn id="13" name="Lokacija provedbe županija (kategorizacija)" dataDxfId="150" totalsRowDxfId="1"/>
    <tableColumn id="14" name="Lokacija provedbe_x000a_grad ili općina" dataDxfId="149" totalsRowDxfId="0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PRR" displayName="PRR" ref="A3:M295" totalsRowCount="1" headerRowDxfId="148" dataDxfId="147" tableBorderDxfId="146">
  <autoFilter ref="A3:M294"/>
  <tableColumns count="13">
    <tableColumn id="1" name="Naziv projekta" totalsRowLabel="Sum" dataDxfId="145" totalsRowDxfId="144"/>
    <tableColumn id="2" name="Specifični cilj/mjera" dataDxfId="143" totalsRowDxfId="142"/>
    <tableColumn id="3" name="Naziv poziva" dataDxfId="141" totalsRowDxfId="140"/>
    <tableColumn id="4" name="Vrsta poziva" dataDxfId="139" totalsRowDxfId="138"/>
    <tableColumn id="5" name="Datum ugovaranja" dataDxfId="137" totalsRowDxfId="136"/>
    <tableColumn id="6" name="Ukupan iznos projekta (bespovratna sredstva + doprinos korisnika)" totalsRowFunction="sum" dataDxfId="135" totalsRowDxfId="134"/>
    <tableColumn id="7" name="Bespovratna sredstva Ukupno" totalsRowFunction="sum" dataDxfId="133" totalsRowDxfId="132"/>
    <tableColumn id="8" name="Bespovratna sredstva_x000a_EU dio" totalsRowFunction="sum" dataDxfId="131" totalsRowDxfId="130"/>
    <tableColumn id="9" name="Bespovratna sredstva_x000a_Nacionalno sufinanciranje" totalsRowFunction="sum" dataDxfId="129" totalsRowDxfId="128"/>
    <tableColumn id="10" name="Doprinos korisnika" totalsRowFunction="sum" dataDxfId="127" totalsRowDxfId="126"/>
    <tableColumn id="11" name="Korisnik projekta" dataDxfId="125" totalsRowDxfId="124"/>
    <tableColumn id="12" name="Lokacija provedbe_x000a_županija" dataDxfId="123" totalsRowDxfId="122"/>
    <tableColumn id="13" name="Lokacija provedbe_x000a_grad ili općina" dataDxfId="121" totalsRowDxfId="120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OPPiR" displayName="OPPiR" ref="A3:M7" totalsRowCount="1" headerRowDxfId="119" totalsRowDxfId="116" headerRowBorderDxfId="118" tableBorderDxfId="117">
  <autoFilter ref="A3:M6"/>
  <tableColumns count="13">
    <tableColumn id="1" name="Naziv projekta" totalsRowLabel="Sum" dataDxfId="115" totalsRowDxfId="114"/>
    <tableColumn id="2" name="Specifični cilj/mjera" dataDxfId="113" totalsRowDxfId="112"/>
    <tableColumn id="3" name="Naziv poziva" dataDxfId="111" totalsRowDxfId="110"/>
    <tableColumn id="4" name="Vrsta poziva" dataDxfId="109" totalsRowDxfId="108"/>
    <tableColumn id="5" name="Datum ugovaranja" dataDxfId="107" totalsRowDxfId="106"/>
    <tableColumn id="6" name="Ukupan iznos projekta (bespovratna sredstva + doprinos korisnika)" totalsRowFunction="sum" dataDxfId="105" totalsRowDxfId="104"/>
    <tableColumn id="7" name="Bespovratna sredstva Ukupno" totalsRowFunction="sum" dataDxfId="103" totalsRowDxfId="102"/>
    <tableColumn id="8" name="Bespovratna sredstva_x000a_EU dio" totalsRowFunction="sum" dataDxfId="101" totalsRowDxfId="100">
      <calculatedColumnFormula>G4*0.75</calculatedColumnFormula>
    </tableColumn>
    <tableColumn id="9" name="Bespovratna sredstva_x000a_Nacionalno sufinanciranje" totalsRowFunction="sum" dataDxfId="99" totalsRowDxfId="98">
      <calculatedColumnFormula>G4*0.25</calculatedColumnFormula>
    </tableColumn>
    <tableColumn id="10" name="Doprinos korisnika" totalsRowFunction="sum" dataDxfId="97" totalsRowDxfId="96">
      <calculatedColumnFormula>F4-G4</calculatedColumnFormula>
    </tableColumn>
    <tableColumn id="11" name="Korisnik projekta" totalsRowFunction="count" dataDxfId="95" totalsRowDxfId="94"/>
    <tableColumn id="12" name="Lokacija provedbe_x000a_županija" dataDxfId="93" totalsRowDxfId="92"/>
    <tableColumn id="13" name="Lokacija provedbe_x000a_grad ili općina" dataDxfId="91" totalsRowDxfId="90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6" name="FEAD" displayName="FEAD" ref="A3:N7" totalsRowCount="1" headerRowDxfId="89" dataDxfId="88" tableBorderDxfId="87">
  <autoFilter ref="A3:N6"/>
  <tableColumns count="14">
    <tableColumn id="1" name="Naziv projekta" totalsRowLabel="Sum" dataDxfId="86" totalsRowDxfId="85"/>
    <tableColumn id="2" name="Kategorija programa" dataDxfId="84" totalsRowDxfId="83"/>
    <tableColumn id="3" name="Naziv poziva" dataDxfId="82" totalsRowDxfId="81"/>
    <tableColumn id="4" name="Vrsta poziva" dataDxfId="80" totalsRowDxfId="79"/>
    <tableColumn id="5" name="Datum ugovaranja" dataDxfId="78" totalsRowDxfId="77"/>
    <tableColumn id="6" name="Ukupan iznos projekta (bespovratna sredstva + doprinos korisnika)" totalsRowFunction="sum" dataDxfId="76" totalsRowDxfId="75"/>
    <tableColumn id="7" name="Bespovratna sredstva Ukupno" totalsRowFunction="sum" dataDxfId="74" totalsRowDxfId="73"/>
    <tableColumn id="8" name="Bespovratna sredstva_x000a_EU dio" totalsRowFunction="sum" dataDxfId="72" totalsRowDxfId="71">
      <calculatedColumnFormula>FEAD[[#This Row],[Bespovratna sredstva Ukupno]]/100*85</calculatedColumnFormula>
    </tableColumn>
    <tableColumn id="9" name="Bespovratna sredstva_x000a_Nacionalno sufinanciranje" totalsRowFunction="sum" dataDxfId="70" totalsRowDxfId="69">
      <calculatedColumnFormula>FEAD[[#This Row],[Bespovratna sredstva Ukupno]]/100*15</calculatedColumnFormula>
    </tableColumn>
    <tableColumn id="10" name="Doprinos korisnika" totalsRowFunction="sum" dataDxfId="68" totalsRowDxfId="67"/>
    <tableColumn id="11" name="Korisnik projekta" totalsRowFunction="count" dataDxfId="66" totalsRowDxfId="65"/>
    <tableColumn id="12" name="Lokacija provedbe_x000a_županija" dataDxfId="64" totalsRowDxfId="63"/>
    <tableColumn id="13" name="Lokacija provedbe županija (kategorizacija)" dataDxfId="62" totalsRowDxfId="61"/>
    <tableColumn id="14" name="Lokacija provedbe_x000a_grad ili općina" dataDxfId="60" totalsRowDxfId="59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5" name="ETS" displayName="ETS" ref="A3:N105" totalsRowCount="1" headerRowDxfId="58" dataDxfId="57" tableBorderDxfId="56">
  <autoFilter ref="A3:N104"/>
  <tableColumns count="14">
    <tableColumn id="1" name="Naziv projekta" totalsRowLabel="Sum" dataDxfId="55" totalsRowDxfId="54"/>
    <tableColumn id="2" name="Akronim" dataDxfId="53" totalsRowDxfId="52"/>
    <tableColumn id="3" name="Specifični cilj/mjera" dataDxfId="51" totalsRowDxfId="50"/>
    <tableColumn id="4" name="Program" dataDxfId="49" totalsRowDxfId="48"/>
    <tableColumn id="5" name="Vrsta poziva" dataDxfId="47" totalsRowDxfId="46"/>
    <tableColumn id="6" name="Datum ugovaranja" dataDxfId="45" totalsRowDxfId="44"/>
    <tableColumn id="7" name="Ukupna vrijednost projekta" totalsRowFunction="sum" dataDxfId="43" totalsRowDxfId="42"/>
    <tableColumn id="8" name="Ukupan iznos dodijeljen HR partneru/partnerima s područja pet slavonskih županija (bespovratna sredstva + doprinos korisnika)" totalsRowFunction="sum" dataDxfId="41" totalsRowDxfId="40"/>
    <tableColumn id="9" name="Bespovratna sredstva dodijeljena partneru" totalsRowFunction="sum" dataDxfId="39" totalsRowDxfId="38"/>
    <tableColumn id="10" name="Doprinos korisnika" totalsRowFunction="sum" dataDxfId="37" totalsRowDxfId="36"/>
    <tableColumn id="11" name="Korisnik projekta" totalsRowFunction="count" dataDxfId="35" totalsRowDxfId="34"/>
    <tableColumn id="12" name="Lokacija provedbe_x000a_županija" dataDxfId="33" totalsRowDxfId="32"/>
    <tableColumn id="13" name="Lokacija provedbe županija (kategorizacija)" dataDxfId="31" totalsRowDxfId="30"/>
    <tableColumn id="14" name="Lokacija provedbe_x000a_grad ili općina" dataDxfId="29" totalsRowDxfId="28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="90" zoomScaleNormal="90" workbookViewId="0">
      <selection activeCell="L4" sqref="L4"/>
    </sheetView>
  </sheetViews>
  <sheetFormatPr defaultRowHeight="15" customHeight="1" x14ac:dyDescent="0.25"/>
  <cols>
    <col min="1" max="1" width="51.28515625" customWidth="1"/>
    <col min="2" max="2" width="37.85546875" customWidth="1"/>
    <col min="3" max="7" width="27.7109375" customWidth="1"/>
    <col min="8" max="8" width="25.28515625" customWidth="1"/>
    <col min="9" max="9" width="24.140625" customWidth="1"/>
    <col min="10" max="10" width="9.140625" customWidth="1"/>
  </cols>
  <sheetData>
    <row r="1" spans="1:10" ht="47.25" customHeight="1" x14ac:dyDescent="0.4">
      <c r="A1" s="341" t="s">
        <v>2853</v>
      </c>
      <c r="B1" s="342"/>
      <c r="C1" s="342"/>
      <c r="D1" s="342"/>
      <c r="E1" s="342"/>
      <c r="F1" s="342"/>
      <c r="G1" s="342"/>
      <c r="H1" s="342"/>
    </row>
    <row r="2" spans="1:10" ht="47.25" customHeight="1" x14ac:dyDescent="0.4">
      <c r="A2" s="11"/>
      <c r="B2" s="26" t="s">
        <v>1167</v>
      </c>
      <c r="C2" s="13" t="s">
        <v>20</v>
      </c>
      <c r="D2" s="13" t="s">
        <v>28</v>
      </c>
      <c r="E2" s="13" t="s">
        <v>39</v>
      </c>
      <c r="F2" s="14" t="s">
        <v>44</v>
      </c>
      <c r="G2" s="14" t="s">
        <v>53</v>
      </c>
      <c r="H2" s="15" t="s">
        <v>1166</v>
      </c>
    </row>
    <row r="3" spans="1:10" ht="47.25" customHeight="1" x14ac:dyDescent="0.25">
      <c r="A3" s="16" t="s">
        <v>57</v>
      </c>
      <c r="B3" s="17">
        <f>+SUM(OPKK[Bespovratna sredstva Ukupno])</f>
        <v>3132308894.1000018</v>
      </c>
      <c r="C3" s="12">
        <f>SUMIF(OPKK[Lokacija provedbe
županija],C2,OPKK[Bespovratna sredstva Ukupno])</f>
        <v>220852795.86000007</v>
      </c>
      <c r="D3" s="12">
        <f>SUMIF(OPKK[Lokacija provedbe
županija],D2,OPKK[Bespovratna sredstva Ukupno])</f>
        <v>1296800329.78</v>
      </c>
      <c r="E3" s="12">
        <f>SUMIF(OPKK[Lokacija provedbe
županija],E2,OPKK[Bespovratna sredstva Ukupno])</f>
        <v>535064483.10000002</v>
      </c>
      <c r="F3" s="12">
        <f>SUMIF(OPKK[Lokacija provedbe
županija],F2,OPKK[Bespovratna sredstva Ukupno])</f>
        <v>271423031.75</v>
      </c>
      <c r="G3" s="12">
        <f>SUMIF(OPKK[Lokacija provedbe
županija],G2,OPKK[Bespovratna sredstva Ukupno])</f>
        <v>808168253.61000013</v>
      </c>
      <c r="H3" s="12">
        <v>0</v>
      </c>
      <c r="I3" s="98"/>
    </row>
    <row r="4" spans="1:10" ht="47.25" customHeight="1" x14ac:dyDescent="0.25">
      <c r="A4" s="16" t="s">
        <v>671</v>
      </c>
      <c r="B4" s="17">
        <f>+SUM(OPULJP[Bespovratna sredstva Ukupno])</f>
        <v>391406345.65000015</v>
      </c>
      <c r="C4" s="12">
        <f>SUMIF(OPULJP[Lokacija provedbe županija (kategorizacija)],C2,OPULJP[Bespovratna sredstva Ukupno])</f>
        <v>47656252.649999999</v>
      </c>
      <c r="D4" s="12">
        <f>SUMIF(OPULJP[Lokacija provedbe županija (kategorizacija)],D2,OPULJP[Bespovratna sredstva Ukupno])</f>
        <v>101672221.16</v>
      </c>
      <c r="E4" s="12">
        <f>SUMIF(OPULJP[Lokacija provedbe županija (kategorizacija)],E2,OPULJP[Bespovratna sredstva Ukupno])</f>
        <v>46789929.960000001</v>
      </c>
      <c r="F4" s="12">
        <f>SUMIF(OPULJP[Lokacija provedbe županija (kategorizacija)],F2,OPULJP[Bespovratna sredstva Ukupno])</f>
        <v>25782647.939999998</v>
      </c>
      <c r="G4" s="12">
        <f>SUMIF(OPULJP[Lokacija provedbe županija (kategorizacija)],G2,OPULJP[Bespovratna sredstva Ukupno])</f>
        <v>129186548.57999995</v>
      </c>
      <c r="H4" s="12">
        <f>SUMIF(OPULJP[Lokacija provedbe županija (kategorizacija)],H2,OPULJP[Bespovratna sredstva Ukupno])</f>
        <v>40318745.359999999</v>
      </c>
      <c r="I4" s="98"/>
      <c r="J4" s="98"/>
    </row>
    <row r="5" spans="1:10" ht="47.25" customHeight="1" x14ac:dyDescent="0.25">
      <c r="A5" s="16" t="s">
        <v>238</v>
      </c>
      <c r="B5" s="17">
        <f>+SUM(PRR[Bespovratna sredstva Ukupno])</f>
        <v>807545101.27000046</v>
      </c>
      <c r="C5" s="12">
        <f>SUMIF(PRR[Lokacija provedbe
županija],C2,PRR[Bespovratna sredstva Ukupno])</f>
        <v>125113656.33999997</v>
      </c>
      <c r="D5" s="12">
        <f>SUMIF(PRR[Lokacija provedbe
županija],D2,PRR[Bespovratna sredstva Ukupno])</f>
        <v>291497011.31999993</v>
      </c>
      <c r="E5" s="12">
        <f>SUMIF(PRR[Lokacija provedbe
županija],E2,PRR[Bespovratna sredstva Ukupno])</f>
        <v>70208343.899999991</v>
      </c>
      <c r="F5" s="12">
        <f>SUMIF(PRR[Lokacija provedbe
županija],F2,PRR[Bespovratna sredstva Ukupno])</f>
        <v>158504339.52000001</v>
      </c>
      <c r="G5" s="12">
        <f>SUMIF(PRR[Lokacija provedbe
županija],G2,PRR[Bespovratna sredstva Ukupno])</f>
        <v>162221750.19000003</v>
      </c>
      <c r="H5" s="12">
        <v>0</v>
      </c>
      <c r="I5" s="98"/>
      <c r="J5" s="98"/>
    </row>
    <row r="6" spans="1:10" ht="47.25" customHeight="1" x14ac:dyDescent="0.25">
      <c r="A6" s="16" t="s">
        <v>772</v>
      </c>
      <c r="B6" s="17">
        <f>+SUM(OPPiR[Bespovratna sredstva Ukupno])</f>
        <v>22452256.810000002</v>
      </c>
      <c r="C6" s="12">
        <f>SUMIF(OPPiR[Lokacija provedbe
županija],C2,OPPiR[Bespovratna sredstva Ukupno])</f>
        <v>0</v>
      </c>
      <c r="D6" s="12">
        <f>SUMIF(OPPiR[Lokacija provedbe
županija],D2,OPPiR[Bespovratna sredstva Ukupno])</f>
        <v>11212917.220000001</v>
      </c>
      <c r="E6" s="12">
        <f>SUMIF(OPPiR[Lokacija provedbe
županija],E2,OPPiR[Bespovratna sredstva Ukupno])</f>
        <v>14695.2</v>
      </c>
      <c r="F6" s="12">
        <f>SUMIF(OPPiR[Lokacija provedbe
županija],F2,OPPiR[Bespovratna sredstva Ukupno])</f>
        <v>11224644.390000001</v>
      </c>
      <c r="G6" s="12">
        <f>SUMIF(OPPiR[Lokacija provedbe
županija],G2,OPPiR[Bespovratna sredstva Ukupno])</f>
        <v>0</v>
      </c>
      <c r="H6" s="12">
        <v>0</v>
      </c>
      <c r="I6" s="98"/>
      <c r="J6" s="98"/>
    </row>
    <row r="7" spans="1:10" s="96" customFormat="1" ht="47.25" customHeight="1" x14ac:dyDescent="0.25">
      <c r="A7" s="18" t="s">
        <v>2766</v>
      </c>
      <c r="B7" s="17">
        <f>SUM(FEAD[Bespovratna sredstva Ukupno])</f>
        <v>3535440.1500000004</v>
      </c>
      <c r="C7" s="12">
        <f>SUMIF(FEAD[Lokacija provedbe županija (kategorizacija)],C2,FEAD[Bespovratna sredstva Ukupno])</f>
        <v>1475562.59</v>
      </c>
      <c r="D7" s="12">
        <f>SUMIF(FEAD[Lokacija provedbe županija (kategorizacija)],D2,FEAD[Bespovratna sredstva Ukupno])</f>
        <v>2059877.56</v>
      </c>
      <c r="E7" s="12">
        <f>SUMIF(FEAD[Lokacija provedbe županija (kategorizacija)],E2,FEAD[Bespovratna sredstva Ukupno])</f>
        <v>0</v>
      </c>
      <c r="F7" s="12">
        <f>SUMIF(FEAD[Lokacija provedbe županija (kategorizacija)],F2,FEAD[Bespovratna sredstva Ukupno])</f>
        <v>0</v>
      </c>
      <c r="G7" s="12">
        <f>SUMIF(FEAD[Lokacija provedbe županija (kategorizacija)],G2,FEAD[Bespovratna sredstva Ukupno])</f>
        <v>0</v>
      </c>
      <c r="H7" s="12">
        <f>SUMIF(FEAD[Lokacija provedbe županija (kategorizacija)],H2,FEAD[Bespovratna sredstva Ukupno])</f>
        <v>0</v>
      </c>
      <c r="I7" s="98"/>
      <c r="J7" s="98"/>
    </row>
    <row r="8" spans="1:10" ht="47.25" customHeight="1" x14ac:dyDescent="0.25">
      <c r="A8" s="18" t="s">
        <v>791</v>
      </c>
      <c r="B8" s="17">
        <f>+SUM(ETS[Bespovratna sredstva dodijeljena partneru])</f>
        <v>146589909.69875002</v>
      </c>
      <c r="C8" s="12">
        <f>SUMIF(ETS[Lokacija provedbe županija (kategorizacija)],C2,ETS[Bespovratna sredstva dodijeljena partneru])</f>
        <v>8681369.0137499999</v>
      </c>
      <c r="D8" s="12">
        <f>SUMIF(ETS[Lokacija provedbe županija (kategorizacija)],D2,ETS[Bespovratna sredstva dodijeljena partneru])</f>
        <v>65743865.001249991</v>
      </c>
      <c r="E8" s="12">
        <f>SUMIF(ETS[Lokacija provedbe županija (kategorizacija)],E2,ETS[Bespovratna sredstva dodijeljena partneru])</f>
        <v>15175526.658750001</v>
      </c>
      <c r="F8" s="12">
        <f>SUMIF(ETS[Lokacija provedbe županija (kategorizacija)],F2,ETS[Bespovratna sredstva dodijeljena partneru])</f>
        <v>23453724.374999996</v>
      </c>
      <c r="G8" s="12">
        <f>SUMIF(ETS[Lokacija provedbe županija (kategorizacija)],G2,ETS[Bespovratna sredstva dodijeljena partneru])</f>
        <v>32445173.57</v>
      </c>
      <c r="H8" s="12">
        <f>SUMIF(ETS[Lokacija provedbe županija (kategorizacija)],H2,ETS[Bespovratna sredstva dodijeljena partneru])</f>
        <v>1090251.08</v>
      </c>
      <c r="I8" s="98"/>
      <c r="J8" s="98"/>
    </row>
    <row r="9" spans="1:10" ht="47.25" customHeight="1" x14ac:dyDescent="0.25">
      <c r="A9" s="19" t="s">
        <v>401</v>
      </c>
      <c r="B9" s="20">
        <f>SUM(B3:B8)</f>
        <v>4503837947.6787529</v>
      </c>
      <c r="C9" s="24">
        <f>SUM(C3:C8)</f>
        <v>403779636.45375001</v>
      </c>
      <c r="D9" s="24">
        <f t="shared" ref="D9:H9" si="0">SUM(D3:D8)</f>
        <v>1768986222.04125</v>
      </c>
      <c r="E9" s="24">
        <f t="shared" si="0"/>
        <v>667252978.81875014</v>
      </c>
      <c r="F9" s="24">
        <f t="shared" si="0"/>
        <v>490388387.97500002</v>
      </c>
      <c r="G9" s="24">
        <f t="shared" si="0"/>
        <v>1132021725.95</v>
      </c>
      <c r="H9" s="24">
        <f t="shared" si="0"/>
        <v>41408996.439999998</v>
      </c>
      <c r="I9" s="98"/>
    </row>
    <row r="10" spans="1:10" ht="47.25" customHeight="1" x14ac:dyDescent="0.35">
      <c r="A10" s="19" t="s">
        <v>1163</v>
      </c>
      <c r="B10" s="21">
        <v>2500000000</v>
      </c>
      <c r="C10" s="3"/>
      <c r="D10" s="3"/>
      <c r="E10" s="3"/>
      <c r="F10" s="3"/>
      <c r="G10" s="3"/>
      <c r="H10" s="98"/>
      <c r="I10" s="98"/>
    </row>
    <row r="11" spans="1:10" ht="47.25" customHeight="1" x14ac:dyDescent="0.35">
      <c r="A11" s="19" t="s">
        <v>1164</v>
      </c>
      <c r="B11" s="22">
        <v>18750000000</v>
      </c>
      <c r="C11" s="3"/>
      <c r="D11" s="3"/>
      <c r="E11" s="3"/>
      <c r="F11" s="3"/>
      <c r="G11" s="3"/>
      <c r="H11" s="3"/>
    </row>
    <row r="12" spans="1:10" ht="78.75" customHeight="1" x14ac:dyDescent="0.35">
      <c r="A12" s="19" t="s">
        <v>917</v>
      </c>
      <c r="B12" s="23">
        <f>B9/B11</f>
        <v>0.24020469054286683</v>
      </c>
      <c r="C12" s="3"/>
      <c r="D12" s="3"/>
      <c r="E12" s="3"/>
      <c r="F12" s="3"/>
      <c r="G12" s="3"/>
      <c r="H12" s="3"/>
    </row>
  </sheetData>
  <mergeCells count="1">
    <mergeCell ref="A1:H1"/>
  </mergeCells>
  <pageMargins left="0.7" right="0.7" top="0.75" bottom="0.75" header="0.3" footer="0.3"/>
  <pageSetup paperSize="8" scale="43" fitToHeight="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1"/>
  <sheetViews>
    <sheetView topLeftCell="E1" zoomScale="80" zoomScaleNormal="80" workbookViewId="0">
      <pane ySplit="3" topLeftCell="A4" activePane="bottomLeft" state="frozen"/>
      <selection pane="bottomLeft" activeCell="K11" sqref="K11"/>
    </sheetView>
  </sheetViews>
  <sheetFormatPr defaultRowHeight="15" customHeight="1" x14ac:dyDescent="0.25"/>
  <cols>
    <col min="1" max="1" width="21.7109375" customWidth="1"/>
    <col min="2" max="2" width="55.140625" customWidth="1"/>
    <col min="3" max="3" width="19.85546875" customWidth="1"/>
    <col min="4" max="4" width="78.7109375" customWidth="1"/>
    <col min="5" max="5" width="29" customWidth="1"/>
    <col min="6" max="6" width="21" customWidth="1"/>
    <col min="7" max="7" width="60.140625" customWidth="1"/>
    <col min="8" max="8" width="28.85546875" customWidth="1"/>
    <col min="9" max="9" width="24.28515625" customWidth="1"/>
    <col min="10" max="10" width="27" customWidth="1"/>
    <col min="11" max="11" width="25.140625" customWidth="1"/>
    <col min="12" max="12" width="23.5703125" customWidth="1"/>
    <col min="13" max="13" width="24.28515625" customWidth="1"/>
    <col min="14" max="14" width="23.5703125" customWidth="1"/>
  </cols>
  <sheetData>
    <row r="1" spans="1:14" ht="23.25" x14ac:dyDescent="0.35">
      <c r="A1" s="343" t="s">
        <v>57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5"/>
      <c r="N1" s="1" t="s">
        <v>7</v>
      </c>
    </row>
    <row r="2" spans="1:14" ht="23.25" x14ac:dyDescent="0.3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  <c r="N2" s="120"/>
    </row>
    <row r="3" spans="1:14" ht="30" x14ac:dyDescent="0.25">
      <c r="A3" s="134" t="s">
        <v>1908</v>
      </c>
      <c r="B3" s="170" t="s">
        <v>10</v>
      </c>
      <c r="C3" s="135" t="s">
        <v>2</v>
      </c>
      <c r="D3" s="135" t="s">
        <v>0</v>
      </c>
      <c r="E3" s="135" t="s">
        <v>1</v>
      </c>
      <c r="F3" s="135" t="s">
        <v>13</v>
      </c>
      <c r="G3" s="136" t="s">
        <v>11</v>
      </c>
      <c r="H3" s="136" t="s">
        <v>12</v>
      </c>
      <c r="I3" s="136" t="s">
        <v>5</v>
      </c>
      <c r="J3" s="136" t="s">
        <v>6</v>
      </c>
      <c r="K3" s="136" t="s">
        <v>3</v>
      </c>
      <c r="L3" s="137" t="s">
        <v>4</v>
      </c>
      <c r="M3" s="137" t="s">
        <v>8</v>
      </c>
      <c r="N3" s="137" t="s">
        <v>9</v>
      </c>
    </row>
    <row r="4" spans="1:14" x14ac:dyDescent="0.25">
      <c r="A4" s="97" t="s">
        <v>1909</v>
      </c>
      <c r="B4" s="97" t="s">
        <v>21</v>
      </c>
      <c r="C4" s="97" t="s">
        <v>24</v>
      </c>
      <c r="D4" s="97" t="s">
        <v>25</v>
      </c>
      <c r="E4" s="97" t="s">
        <v>26</v>
      </c>
      <c r="F4" s="245">
        <v>42663</v>
      </c>
      <c r="G4" s="246">
        <v>1880250</v>
      </c>
      <c r="H4" s="246">
        <v>1494798.75</v>
      </c>
      <c r="I4" s="246">
        <v>1494798.75</v>
      </c>
      <c r="J4" s="246">
        <v>0</v>
      </c>
      <c r="K4" s="246">
        <v>385451.25</v>
      </c>
      <c r="L4" s="97" t="s">
        <v>27</v>
      </c>
      <c r="M4" s="97" t="s">
        <v>28</v>
      </c>
      <c r="N4" s="97" t="s">
        <v>29</v>
      </c>
    </row>
    <row r="5" spans="1:14" ht="45" x14ac:dyDescent="0.25">
      <c r="A5" s="97" t="s">
        <v>1953</v>
      </c>
      <c r="B5" s="104" t="s">
        <v>42</v>
      </c>
      <c r="C5" s="104" t="s">
        <v>15</v>
      </c>
      <c r="D5" s="104" t="s">
        <v>16</v>
      </c>
      <c r="E5" s="104" t="s">
        <v>17</v>
      </c>
      <c r="F5" s="236">
        <v>42688</v>
      </c>
      <c r="G5" s="231">
        <v>1597349.78</v>
      </c>
      <c r="H5" s="231">
        <v>720307.4</v>
      </c>
      <c r="I5" s="231">
        <v>720307.4</v>
      </c>
      <c r="J5" s="231">
        <v>0</v>
      </c>
      <c r="K5" s="231">
        <v>877042.38</v>
      </c>
      <c r="L5" s="104" t="s">
        <v>43</v>
      </c>
      <c r="M5" s="104" t="s">
        <v>44</v>
      </c>
      <c r="N5" s="104" t="s">
        <v>45</v>
      </c>
    </row>
    <row r="6" spans="1:14" ht="30" x14ac:dyDescent="0.25">
      <c r="A6" s="97" t="s">
        <v>1954</v>
      </c>
      <c r="B6" s="104" t="s">
        <v>14</v>
      </c>
      <c r="C6" s="104" t="s">
        <v>15</v>
      </c>
      <c r="D6" s="104" t="s">
        <v>16</v>
      </c>
      <c r="E6" s="104" t="s">
        <v>17</v>
      </c>
      <c r="F6" s="236">
        <v>42691</v>
      </c>
      <c r="G6" s="231">
        <v>3197172.95</v>
      </c>
      <c r="H6" s="231">
        <v>1458957.83</v>
      </c>
      <c r="I6" s="231">
        <v>1458957.83</v>
      </c>
      <c r="J6" s="231">
        <v>0</v>
      </c>
      <c r="K6" s="231">
        <v>1738215.12</v>
      </c>
      <c r="L6" s="104" t="s">
        <v>18</v>
      </c>
      <c r="M6" s="104" t="s">
        <v>20</v>
      </c>
      <c r="N6" s="104" t="s">
        <v>19</v>
      </c>
    </row>
    <row r="7" spans="1:14" ht="30" x14ac:dyDescent="0.25">
      <c r="A7" s="97" t="s">
        <v>1955</v>
      </c>
      <c r="B7" s="97" t="s">
        <v>22</v>
      </c>
      <c r="C7" s="97" t="s">
        <v>15</v>
      </c>
      <c r="D7" s="97" t="s">
        <v>33</v>
      </c>
      <c r="E7" s="97" t="s">
        <v>17</v>
      </c>
      <c r="F7" s="245">
        <v>42692</v>
      </c>
      <c r="G7" s="246">
        <v>8600048.6500000004</v>
      </c>
      <c r="H7" s="246">
        <v>3279231.03</v>
      </c>
      <c r="I7" s="246">
        <v>3279231.03</v>
      </c>
      <c r="J7" s="246">
        <v>0</v>
      </c>
      <c r="K7" s="246">
        <v>5320817.62</v>
      </c>
      <c r="L7" s="97" t="s">
        <v>31</v>
      </c>
      <c r="M7" s="97" t="s">
        <v>28</v>
      </c>
      <c r="N7" s="97" t="s">
        <v>30</v>
      </c>
    </row>
    <row r="8" spans="1:14" ht="30" x14ac:dyDescent="0.25">
      <c r="A8" s="97" t="s">
        <v>1956</v>
      </c>
      <c r="B8" s="97" t="s">
        <v>46</v>
      </c>
      <c r="C8" s="97" t="s">
        <v>49</v>
      </c>
      <c r="D8" s="97" t="s">
        <v>48</v>
      </c>
      <c r="E8" s="97" t="s">
        <v>50</v>
      </c>
      <c r="F8" s="245">
        <v>42691</v>
      </c>
      <c r="G8" s="246">
        <v>22911080.829999998</v>
      </c>
      <c r="H8" s="246">
        <v>22911080.829999998</v>
      </c>
      <c r="I8" s="246">
        <v>19474418.710000001</v>
      </c>
      <c r="J8" s="246">
        <v>3436662.12</v>
      </c>
      <c r="K8" s="246">
        <v>0</v>
      </c>
      <c r="L8" s="97" t="s">
        <v>51</v>
      </c>
      <c r="M8" s="97" t="s">
        <v>53</v>
      </c>
      <c r="N8" s="97" t="s">
        <v>54</v>
      </c>
    </row>
    <row r="9" spans="1:14" x14ac:dyDescent="0.25">
      <c r="A9" s="97" t="s">
        <v>1957</v>
      </c>
      <c r="B9" s="97" t="s">
        <v>23</v>
      </c>
      <c r="C9" s="97" t="s">
        <v>15</v>
      </c>
      <c r="D9" s="97" t="s">
        <v>16</v>
      </c>
      <c r="E9" s="97" t="s">
        <v>17</v>
      </c>
      <c r="F9" s="245">
        <v>42702</v>
      </c>
      <c r="G9" s="246">
        <v>3661647.95</v>
      </c>
      <c r="H9" s="246">
        <v>1654266.58</v>
      </c>
      <c r="I9" s="246">
        <v>1654266.58</v>
      </c>
      <c r="J9" s="246">
        <v>0</v>
      </c>
      <c r="K9" s="246">
        <v>2007381.37</v>
      </c>
      <c r="L9" s="97" t="s">
        <v>32</v>
      </c>
      <c r="M9" s="97" t="s">
        <v>28</v>
      </c>
      <c r="N9" s="97" t="s">
        <v>29</v>
      </c>
    </row>
    <row r="10" spans="1:14" ht="30" x14ac:dyDescent="0.25">
      <c r="A10" s="97" t="s">
        <v>1958</v>
      </c>
      <c r="B10" s="97" t="s">
        <v>36</v>
      </c>
      <c r="C10" s="97" t="s">
        <v>35</v>
      </c>
      <c r="D10" s="97" t="s">
        <v>34</v>
      </c>
      <c r="E10" s="97" t="s">
        <v>17</v>
      </c>
      <c r="F10" s="245">
        <v>42710</v>
      </c>
      <c r="G10" s="246">
        <v>2947887.5</v>
      </c>
      <c r="H10" s="246">
        <v>2358310</v>
      </c>
      <c r="I10" s="246">
        <v>2358310</v>
      </c>
      <c r="J10" s="246">
        <v>0</v>
      </c>
      <c r="K10" s="246">
        <v>589577.5</v>
      </c>
      <c r="L10" s="97" t="s">
        <v>40</v>
      </c>
      <c r="M10" s="97" t="s">
        <v>39</v>
      </c>
      <c r="N10" s="97" t="s">
        <v>38</v>
      </c>
    </row>
    <row r="11" spans="1:14" ht="30" x14ac:dyDescent="0.25">
      <c r="A11" s="97" t="s">
        <v>1959</v>
      </c>
      <c r="B11" s="97" t="s">
        <v>37</v>
      </c>
      <c r="C11" s="97" t="s">
        <v>35</v>
      </c>
      <c r="D11" s="97" t="s">
        <v>34</v>
      </c>
      <c r="E11" s="97" t="s">
        <v>17</v>
      </c>
      <c r="F11" s="245">
        <v>42720</v>
      </c>
      <c r="G11" s="246">
        <v>3202330</v>
      </c>
      <c r="H11" s="246">
        <v>2577426</v>
      </c>
      <c r="I11" s="246">
        <v>2577426</v>
      </c>
      <c r="J11" s="246">
        <v>0</v>
      </c>
      <c r="K11" s="246">
        <v>624904</v>
      </c>
      <c r="L11" s="97" t="s">
        <v>41</v>
      </c>
      <c r="M11" s="97" t="s">
        <v>39</v>
      </c>
      <c r="N11" s="97" t="s">
        <v>38</v>
      </c>
    </row>
    <row r="12" spans="1:14" ht="30" x14ac:dyDescent="0.25">
      <c r="A12" s="97" t="s">
        <v>1960</v>
      </c>
      <c r="B12" s="97" t="s">
        <v>47</v>
      </c>
      <c r="C12" s="97" t="s">
        <v>15</v>
      </c>
      <c r="D12" s="97" t="s">
        <v>16</v>
      </c>
      <c r="E12" s="97" t="s">
        <v>17</v>
      </c>
      <c r="F12" s="245">
        <v>42725</v>
      </c>
      <c r="G12" s="246">
        <v>8325978.1100000003</v>
      </c>
      <c r="H12" s="246">
        <v>3745690.15</v>
      </c>
      <c r="I12" s="246">
        <v>3745690.15</v>
      </c>
      <c r="J12" s="246">
        <v>0</v>
      </c>
      <c r="K12" s="246">
        <v>4580287.96</v>
      </c>
      <c r="L12" s="97" t="s">
        <v>52</v>
      </c>
      <c r="M12" s="97" t="s">
        <v>53</v>
      </c>
      <c r="N12" s="97" t="s">
        <v>55</v>
      </c>
    </row>
    <row r="13" spans="1:14" ht="30" x14ac:dyDescent="0.25">
      <c r="A13" s="97" t="s">
        <v>1961</v>
      </c>
      <c r="B13" s="97" t="s">
        <v>75</v>
      </c>
      <c r="C13" s="97" t="s">
        <v>35</v>
      </c>
      <c r="D13" s="97" t="s">
        <v>34</v>
      </c>
      <c r="E13" s="97" t="s">
        <v>17</v>
      </c>
      <c r="F13" s="245">
        <v>42755</v>
      </c>
      <c r="G13" s="246">
        <v>62570187.780000001</v>
      </c>
      <c r="H13" s="246">
        <v>52617194.490000002</v>
      </c>
      <c r="I13" s="246">
        <v>52617194.490000002</v>
      </c>
      <c r="J13" s="246">
        <v>0</v>
      </c>
      <c r="K13" s="246">
        <v>9952993.2899999991</v>
      </c>
      <c r="L13" s="97" t="s">
        <v>27</v>
      </c>
      <c r="M13" s="97" t="s">
        <v>28</v>
      </c>
      <c r="N13" s="97" t="s">
        <v>29</v>
      </c>
    </row>
    <row r="14" spans="1:14" ht="30" x14ac:dyDescent="0.25">
      <c r="A14" s="97" t="s">
        <v>1962</v>
      </c>
      <c r="B14" s="97" t="s">
        <v>111</v>
      </c>
      <c r="C14" s="97" t="s">
        <v>15</v>
      </c>
      <c r="D14" s="97" t="s">
        <v>65</v>
      </c>
      <c r="E14" s="97" t="s">
        <v>66</v>
      </c>
      <c r="F14" s="245">
        <v>42773</v>
      </c>
      <c r="G14" s="246">
        <v>461307.96</v>
      </c>
      <c r="H14" s="246">
        <v>415177.16</v>
      </c>
      <c r="I14" s="246">
        <v>415177.16</v>
      </c>
      <c r="J14" s="246">
        <v>0</v>
      </c>
      <c r="K14" s="246">
        <v>46130.8</v>
      </c>
      <c r="L14" s="97" t="s">
        <v>111</v>
      </c>
      <c r="M14" s="97" t="s">
        <v>53</v>
      </c>
      <c r="N14" s="97" t="s">
        <v>143</v>
      </c>
    </row>
    <row r="15" spans="1:14" ht="30" x14ac:dyDescent="0.25">
      <c r="A15" s="97" t="s">
        <v>1963</v>
      </c>
      <c r="B15" s="97" t="s">
        <v>61</v>
      </c>
      <c r="C15" s="97" t="s">
        <v>58</v>
      </c>
      <c r="D15" s="97" t="s">
        <v>59</v>
      </c>
      <c r="E15" s="97" t="s">
        <v>50</v>
      </c>
      <c r="F15" s="245">
        <v>42774</v>
      </c>
      <c r="G15" s="246">
        <v>39833422.659999996</v>
      </c>
      <c r="H15" s="246">
        <v>39833422.659999996</v>
      </c>
      <c r="I15" s="246">
        <v>33858409.259999998</v>
      </c>
      <c r="J15" s="246">
        <v>5975013.4000000004</v>
      </c>
      <c r="K15" s="246">
        <v>0</v>
      </c>
      <c r="L15" s="97" t="s">
        <v>157</v>
      </c>
      <c r="M15" s="97" t="s">
        <v>20</v>
      </c>
      <c r="N15" s="97" t="s">
        <v>63</v>
      </c>
    </row>
    <row r="16" spans="1:14" ht="45" x14ac:dyDescent="0.25">
      <c r="A16" s="97" t="s">
        <v>1964</v>
      </c>
      <c r="B16" s="97" t="s">
        <v>100</v>
      </c>
      <c r="C16" s="97" t="s">
        <v>58</v>
      </c>
      <c r="D16" s="97" t="s">
        <v>59</v>
      </c>
      <c r="E16" s="97" t="s">
        <v>50</v>
      </c>
      <c r="F16" s="245">
        <v>42774</v>
      </c>
      <c r="G16" s="246">
        <v>44548819.060000002</v>
      </c>
      <c r="H16" s="246">
        <v>44548819.060000002</v>
      </c>
      <c r="I16" s="246">
        <v>37866496.200000003</v>
      </c>
      <c r="J16" s="246">
        <v>6682322.8600000003</v>
      </c>
      <c r="K16" s="246">
        <v>0</v>
      </c>
      <c r="L16" s="97" t="s">
        <v>169</v>
      </c>
      <c r="M16" s="97" t="s">
        <v>53</v>
      </c>
      <c r="N16" s="97" t="s">
        <v>54</v>
      </c>
    </row>
    <row r="17" spans="1:14" ht="30" x14ac:dyDescent="0.25">
      <c r="A17" s="97" t="s">
        <v>1965</v>
      </c>
      <c r="B17" s="97" t="s">
        <v>74</v>
      </c>
      <c r="C17" s="97" t="s">
        <v>58</v>
      </c>
      <c r="D17" s="97" t="s">
        <v>59</v>
      </c>
      <c r="E17" s="97" t="s">
        <v>50</v>
      </c>
      <c r="F17" s="245">
        <v>42774</v>
      </c>
      <c r="G17" s="246">
        <v>50000000</v>
      </c>
      <c r="H17" s="246">
        <v>50000000</v>
      </c>
      <c r="I17" s="246">
        <v>42500000</v>
      </c>
      <c r="J17" s="246">
        <v>7500000</v>
      </c>
      <c r="K17" s="246">
        <v>0</v>
      </c>
      <c r="L17" s="97" t="s">
        <v>60</v>
      </c>
      <c r="M17" s="97" t="s">
        <v>44</v>
      </c>
      <c r="N17" s="97" t="s">
        <v>62</v>
      </c>
    </row>
    <row r="18" spans="1:14" ht="45" x14ac:dyDescent="0.25">
      <c r="A18" s="97" t="s">
        <v>1966</v>
      </c>
      <c r="B18" s="97" t="s">
        <v>130</v>
      </c>
      <c r="C18" s="97" t="s">
        <v>15</v>
      </c>
      <c r="D18" s="97" t="s">
        <v>65</v>
      </c>
      <c r="E18" s="97" t="s">
        <v>66</v>
      </c>
      <c r="F18" s="245">
        <v>42772</v>
      </c>
      <c r="G18" s="246">
        <v>168163.9</v>
      </c>
      <c r="H18" s="246">
        <v>140000</v>
      </c>
      <c r="I18" s="246">
        <v>140000</v>
      </c>
      <c r="J18" s="246">
        <v>0</v>
      </c>
      <c r="K18" s="246">
        <v>28163.9</v>
      </c>
      <c r="L18" s="97" t="s">
        <v>198</v>
      </c>
      <c r="M18" s="97" t="s">
        <v>20</v>
      </c>
      <c r="N18" s="97" t="s">
        <v>199</v>
      </c>
    </row>
    <row r="19" spans="1:14" ht="30" x14ac:dyDescent="0.25">
      <c r="A19" s="97" t="s">
        <v>1967</v>
      </c>
      <c r="B19" s="97" t="s">
        <v>81</v>
      </c>
      <c r="C19" s="97" t="s">
        <v>15</v>
      </c>
      <c r="D19" s="97" t="s">
        <v>65</v>
      </c>
      <c r="E19" s="97" t="s">
        <v>66</v>
      </c>
      <c r="F19" s="245">
        <v>42776</v>
      </c>
      <c r="G19" s="246">
        <v>477420.52</v>
      </c>
      <c r="H19" s="246">
        <v>429678.46</v>
      </c>
      <c r="I19" s="246">
        <v>429678.46</v>
      </c>
      <c r="J19" s="246">
        <v>0</v>
      </c>
      <c r="K19" s="246">
        <v>47742.06</v>
      </c>
      <c r="L19" s="97" t="s">
        <v>149</v>
      </c>
      <c r="M19" s="97" t="s">
        <v>53</v>
      </c>
      <c r="N19" s="97" t="s">
        <v>150</v>
      </c>
    </row>
    <row r="20" spans="1:14" ht="30" x14ac:dyDescent="0.25">
      <c r="A20" s="97" t="s">
        <v>1968</v>
      </c>
      <c r="B20" s="97" t="s">
        <v>86</v>
      </c>
      <c r="C20" s="97" t="s">
        <v>15</v>
      </c>
      <c r="D20" s="97" t="s">
        <v>65</v>
      </c>
      <c r="E20" s="97" t="s">
        <v>66</v>
      </c>
      <c r="F20" s="245">
        <v>42776</v>
      </c>
      <c r="G20" s="246">
        <v>1229000</v>
      </c>
      <c r="H20" s="246">
        <v>1100015.44</v>
      </c>
      <c r="I20" s="246">
        <v>1100015.44</v>
      </c>
      <c r="J20" s="246">
        <v>0</v>
      </c>
      <c r="K20" s="246">
        <v>128984.56</v>
      </c>
      <c r="L20" s="97" t="s">
        <v>86</v>
      </c>
      <c r="M20" s="97" t="s">
        <v>28</v>
      </c>
      <c r="N20" s="97" t="s">
        <v>30</v>
      </c>
    </row>
    <row r="21" spans="1:14" ht="30" x14ac:dyDescent="0.25">
      <c r="A21" s="97" t="s">
        <v>1969</v>
      </c>
      <c r="B21" s="97" t="s">
        <v>109</v>
      </c>
      <c r="C21" s="97" t="s">
        <v>15</v>
      </c>
      <c r="D21" s="97" t="s">
        <v>65</v>
      </c>
      <c r="E21" s="97" t="s">
        <v>66</v>
      </c>
      <c r="F21" s="245">
        <v>42774</v>
      </c>
      <c r="G21" s="246">
        <v>152150</v>
      </c>
      <c r="H21" s="246">
        <v>136000</v>
      </c>
      <c r="I21" s="246">
        <v>136000</v>
      </c>
      <c r="J21" s="246">
        <v>0</v>
      </c>
      <c r="K21" s="246">
        <v>16150</v>
      </c>
      <c r="L21" s="97" t="s">
        <v>179</v>
      </c>
      <c r="M21" s="97" t="s">
        <v>20</v>
      </c>
      <c r="N21" s="97" t="s">
        <v>180</v>
      </c>
    </row>
    <row r="22" spans="1:14" ht="30" x14ac:dyDescent="0.25">
      <c r="A22" s="97" t="s">
        <v>1970</v>
      </c>
      <c r="B22" s="97" t="s">
        <v>126</v>
      </c>
      <c r="C22" s="97" t="s">
        <v>15</v>
      </c>
      <c r="D22" s="97" t="s">
        <v>65</v>
      </c>
      <c r="E22" s="97" t="s">
        <v>66</v>
      </c>
      <c r="F22" s="245">
        <v>42777</v>
      </c>
      <c r="G22" s="246">
        <v>163000</v>
      </c>
      <c r="H22" s="246">
        <v>138550</v>
      </c>
      <c r="I22" s="246">
        <v>138550</v>
      </c>
      <c r="J22" s="246">
        <v>0</v>
      </c>
      <c r="K22" s="246">
        <v>24450</v>
      </c>
      <c r="L22" s="97" t="s">
        <v>194</v>
      </c>
      <c r="M22" s="97" t="s">
        <v>28</v>
      </c>
      <c r="N22" s="97" t="s">
        <v>137</v>
      </c>
    </row>
    <row r="23" spans="1:14" ht="30" x14ac:dyDescent="0.25">
      <c r="A23" s="97" t="s">
        <v>1971</v>
      </c>
      <c r="B23" s="97" t="s">
        <v>116</v>
      </c>
      <c r="C23" s="97" t="s">
        <v>15</v>
      </c>
      <c r="D23" s="97" t="s">
        <v>117</v>
      </c>
      <c r="E23" s="97" t="s">
        <v>17</v>
      </c>
      <c r="F23" s="245">
        <v>42776</v>
      </c>
      <c r="G23" s="246">
        <v>4800333</v>
      </c>
      <c r="H23" s="246">
        <v>2160150</v>
      </c>
      <c r="I23" s="246">
        <v>2160150</v>
      </c>
      <c r="J23" s="246">
        <v>0</v>
      </c>
      <c r="K23" s="246">
        <v>2640183</v>
      </c>
      <c r="L23" s="97" t="s">
        <v>182</v>
      </c>
      <c r="M23" s="97" t="s">
        <v>28</v>
      </c>
      <c r="N23" s="97" t="s">
        <v>29</v>
      </c>
    </row>
    <row r="24" spans="1:14" ht="30" x14ac:dyDescent="0.25">
      <c r="A24" s="97" t="s">
        <v>1972</v>
      </c>
      <c r="B24" s="97" t="s">
        <v>85</v>
      </c>
      <c r="C24" s="97" t="s">
        <v>15</v>
      </c>
      <c r="D24" s="97" t="s">
        <v>65</v>
      </c>
      <c r="E24" s="97" t="s">
        <v>66</v>
      </c>
      <c r="F24" s="245">
        <v>42779</v>
      </c>
      <c r="G24" s="246">
        <v>260179.4</v>
      </c>
      <c r="H24" s="246">
        <v>230000</v>
      </c>
      <c r="I24" s="246">
        <v>230000</v>
      </c>
      <c r="J24" s="246">
        <v>0</v>
      </c>
      <c r="K24" s="246">
        <v>30179.4</v>
      </c>
      <c r="L24" s="97" t="s">
        <v>153</v>
      </c>
      <c r="M24" s="97" t="s">
        <v>39</v>
      </c>
      <c r="N24" s="97" t="s">
        <v>146</v>
      </c>
    </row>
    <row r="25" spans="1:14" ht="60" x14ac:dyDescent="0.25">
      <c r="A25" s="97" t="s">
        <v>1973</v>
      </c>
      <c r="B25" s="97" t="s">
        <v>102</v>
      </c>
      <c r="C25" s="97" t="s">
        <v>15</v>
      </c>
      <c r="D25" s="97" t="s">
        <v>65</v>
      </c>
      <c r="E25" s="97" t="s">
        <v>66</v>
      </c>
      <c r="F25" s="245">
        <v>42776</v>
      </c>
      <c r="G25" s="246">
        <v>461241.26</v>
      </c>
      <c r="H25" s="246">
        <v>401279.9</v>
      </c>
      <c r="I25" s="246">
        <v>401279.9</v>
      </c>
      <c r="J25" s="246">
        <v>0</v>
      </c>
      <c r="K25" s="246">
        <v>59961.36</v>
      </c>
      <c r="L25" s="97" t="s">
        <v>171</v>
      </c>
      <c r="M25" s="97" t="s">
        <v>20</v>
      </c>
      <c r="N25" s="97" t="s">
        <v>63</v>
      </c>
    </row>
    <row r="26" spans="1:14" ht="30" x14ac:dyDescent="0.25">
      <c r="A26" s="97" t="s">
        <v>1974</v>
      </c>
      <c r="B26" s="97" t="s">
        <v>93</v>
      </c>
      <c r="C26" s="97" t="s">
        <v>15</v>
      </c>
      <c r="D26" s="97" t="s">
        <v>65</v>
      </c>
      <c r="E26" s="97" t="s">
        <v>66</v>
      </c>
      <c r="F26" s="245">
        <v>42776</v>
      </c>
      <c r="G26" s="246">
        <v>1583152.49</v>
      </c>
      <c r="H26" s="246">
        <v>1424837.24</v>
      </c>
      <c r="I26" s="246">
        <v>1424837.24</v>
      </c>
      <c r="J26" s="246">
        <v>0</v>
      </c>
      <c r="K26" s="246">
        <v>158315.25</v>
      </c>
      <c r="L26" s="97" t="s">
        <v>159</v>
      </c>
      <c r="M26" s="97" t="s">
        <v>53</v>
      </c>
      <c r="N26" s="97" t="s">
        <v>150</v>
      </c>
    </row>
    <row r="27" spans="1:14" ht="45" x14ac:dyDescent="0.25">
      <c r="A27" s="97" t="s">
        <v>1975</v>
      </c>
      <c r="B27" s="97" t="s">
        <v>101</v>
      </c>
      <c r="C27" s="97" t="s">
        <v>15</v>
      </c>
      <c r="D27" s="97" t="s">
        <v>65</v>
      </c>
      <c r="E27" s="97" t="s">
        <v>66</v>
      </c>
      <c r="F27" s="245">
        <v>42782</v>
      </c>
      <c r="G27" s="246">
        <v>239250.79</v>
      </c>
      <c r="H27" s="246">
        <v>215086.46</v>
      </c>
      <c r="I27" s="246">
        <v>215086.46</v>
      </c>
      <c r="J27" s="246">
        <v>0</v>
      </c>
      <c r="K27" s="246">
        <v>24164.33</v>
      </c>
      <c r="L27" s="97" t="s">
        <v>170</v>
      </c>
      <c r="M27" s="97" t="s">
        <v>28</v>
      </c>
      <c r="N27" s="97" t="s">
        <v>137</v>
      </c>
    </row>
    <row r="28" spans="1:14" ht="30" x14ac:dyDescent="0.25">
      <c r="A28" s="97" t="s">
        <v>1976</v>
      </c>
      <c r="B28" s="97" t="s">
        <v>73</v>
      </c>
      <c r="C28" s="97" t="s">
        <v>15</v>
      </c>
      <c r="D28" s="97" t="s">
        <v>65</v>
      </c>
      <c r="E28" s="97" t="s">
        <v>66</v>
      </c>
      <c r="F28" s="245">
        <v>42780</v>
      </c>
      <c r="G28" s="246">
        <v>619150</v>
      </c>
      <c r="H28" s="246">
        <v>557235</v>
      </c>
      <c r="I28" s="246">
        <v>557235</v>
      </c>
      <c r="J28" s="246">
        <v>0</v>
      </c>
      <c r="K28" s="246">
        <v>61915</v>
      </c>
      <c r="L28" s="97" t="s">
        <v>142</v>
      </c>
      <c r="M28" s="97" t="s">
        <v>53</v>
      </c>
      <c r="N28" s="97" t="s">
        <v>54</v>
      </c>
    </row>
    <row r="29" spans="1:14" ht="30" x14ac:dyDescent="0.25">
      <c r="A29" s="97" t="s">
        <v>1977</v>
      </c>
      <c r="B29" s="97" t="s">
        <v>123</v>
      </c>
      <c r="C29" s="97" t="s">
        <v>15</v>
      </c>
      <c r="D29" s="97" t="s">
        <v>65</v>
      </c>
      <c r="E29" s="97" t="s">
        <v>66</v>
      </c>
      <c r="F29" s="245">
        <v>42780</v>
      </c>
      <c r="G29" s="246">
        <v>136790.71</v>
      </c>
      <c r="H29" s="246">
        <v>123111.63</v>
      </c>
      <c r="I29" s="246">
        <v>123111.63</v>
      </c>
      <c r="J29" s="246">
        <v>0</v>
      </c>
      <c r="K29" s="246">
        <v>13679.08</v>
      </c>
      <c r="L29" s="97" t="s">
        <v>190</v>
      </c>
      <c r="M29" s="97" t="s">
        <v>53</v>
      </c>
      <c r="N29" s="97" t="s">
        <v>191</v>
      </c>
    </row>
    <row r="30" spans="1:14" ht="30" x14ac:dyDescent="0.25">
      <c r="A30" s="97" t="s">
        <v>1978</v>
      </c>
      <c r="B30" s="97" t="s">
        <v>118</v>
      </c>
      <c r="C30" s="97" t="s">
        <v>15</v>
      </c>
      <c r="D30" s="97" t="s">
        <v>65</v>
      </c>
      <c r="E30" s="97" t="s">
        <v>66</v>
      </c>
      <c r="F30" s="245">
        <v>42781</v>
      </c>
      <c r="G30" s="246">
        <v>131395.6</v>
      </c>
      <c r="H30" s="246">
        <v>116928.94</v>
      </c>
      <c r="I30" s="246">
        <v>116928.94</v>
      </c>
      <c r="J30" s="246">
        <v>0</v>
      </c>
      <c r="K30" s="246">
        <v>14466.66</v>
      </c>
      <c r="L30" s="97" t="s">
        <v>183</v>
      </c>
      <c r="M30" s="97" t="s">
        <v>28</v>
      </c>
      <c r="N30" s="97" t="s">
        <v>137</v>
      </c>
    </row>
    <row r="31" spans="1:14" ht="45" x14ac:dyDescent="0.25">
      <c r="A31" s="97" t="s">
        <v>1979</v>
      </c>
      <c r="B31" s="97" t="s">
        <v>125</v>
      </c>
      <c r="C31" s="97" t="s">
        <v>15</v>
      </c>
      <c r="D31" s="97" t="s">
        <v>65</v>
      </c>
      <c r="E31" s="97" t="s">
        <v>66</v>
      </c>
      <c r="F31" s="245">
        <v>42780</v>
      </c>
      <c r="G31" s="246">
        <v>291409</v>
      </c>
      <c r="H31" s="246">
        <v>256409</v>
      </c>
      <c r="I31" s="246">
        <v>256409</v>
      </c>
      <c r="J31" s="246">
        <v>0</v>
      </c>
      <c r="K31" s="246">
        <v>35000</v>
      </c>
      <c r="L31" s="97" t="s">
        <v>193</v>
      </c>
      <c r="M31" s="97" t="s">
        <v>39</v>
      </c>
      <c r="N31" s="97" t="s">
        <v>146</v>
      </c>
    </row>
    <row r="32" spans="1:14" ht="30" x14ac:dyDescent="0.25">
      <c r="A32" s="97" t="s">
        <v>1980</v>
      </c>
      <c r="B32" s="97" t="s">
        <v>124</v>
      </c>
      <c r="C32" s="97" t="s">
        <v>15</v>
      </c>
      <c r="D32" s="97" t="s">
        <v>65</v>
      </c>
      <c r="E32" s="97" t="s">
        <v>66</v>
      </c>
      <c r="F32" s="245">
        <v>42781</v>
      </c>
      <c r="G32" s="246">
        <v>582773.71</v>
      </c>
      <c r="H32" s="246">
        <v>524496.32999999996</v>
      </c>
      <c r="I32" s="246">
        <v>524496.32999999996</v>
      </c>
      <c r="J32" s="246">
        <v>0</v>
      </c>
      <c r="K32" s="246">
        <v>58277.38</v>
      </c>
      <c r="L32" s="97" t="s">
        <v>192</v>
      </c>
      <c r="M32" s="97" t="s">
        <v>39</v>
      </c>
      <c r="N32" s="97" t="s">
        <v>144</v>
      </c>
    </row>
    <row r="33" spans="1:14" ht="60" x14ac:dyDescent="0.25">
      <c r="A33" s="97" t="s">
        <v>1981</v>
      </c>
      <c r="B33" s="97" t="s">
        <v>83</v>
      </c>
      <c r="C33" s="97" t="s">
        <v>15</v>
      </c>
      <c r="D33" s="97" t="s">
        <v>65</v>
      </c>
      <c r="E33" s="97" t="s">
        <v>66</v>
      </c>
      <c r="F33" s="245">
        <v>42782</v>
      </c>
      <c r="G33" s="246">
        <v>534333</v>
      </c>
      <c r="H33" s="246">
        <v>476482.37</v>
      </c>
      <c r="I33" s="246">
        <v>476482.37</v>
      </c>
      <c r="J33" s="246">
        <v>0</v>
      </c>
      <c r="K33" s="246">
        <v>57850.63</v>
      </c>
      <c r="L33" s="97" t="s">
        <v>151</v>
      </c>
      <c r="M33" s="97" t="s">
        <v>39</v>
      </c>
      <c r="N33" s="97" t="s">
        <v>146</v>
      </c>
    </row>
    <row r="34" spans="1:14" ht="30" x14ac:dyDescent="0.25">
      <c r="A34" s="97" t="s">
        <v>1982</v>
      </c>
      <c r="B34" s="97" t="s">
        <v>91</v>
      </c>
      <c r="C34" s="97" t="s">
        <v>15</v>
      </c>
      <c r="D34" s="97" t="s">
        <v>65</v>
      </c>
      <c r="E34" s="97" t="s">
        <v>66</v>
      </c>
      <c r="F34" s="245">
        <v>42782</v>
      </c>
      <c r="G34" s="246">
        <v>591014.69999999995</v>
      </c>
      <c r="H34" s="246">
        <v>472811.76</v>
      </c>
      <c r="I34" s="246">
        <v>472811.76</v>
      </c>
      <c r="J34" s="246">
        <v>0</v>
      </c>
      <c r="K34" s="246">
        <v>118202.94</v>
      </c>
      <c r="L34" s="97" t="s">
        <v>91</v>
      </c>
      <c r="M34" s="97" t="s">
        <v>20</v>
      </c>
      <c r="N34" s="97" t="s">
        <v>63</v>
      </c>
    </row>
    <row r="35" spans="1:14" ht="30" x14ac:dyDescent="0.25">
      <c r="A35" s="97" t="s">
        <v>1983</v>
      </c>
      <c r="B35" s="97" t="s">
        <v>112</v>
      </c>
      <c r="C35" s="97" t="s">
        <v>15</v>
      </c>
      <c r="D35" s="97" t="s">
        <v>65</v>
      </c>
      <c r="E35" s="97" t="s">
        <v>66</v>
      </c>
      <c r="F35" s="245">
        <v>42782</v>
      </c>
      <c r="G35" s="246">
        <v>853440</v>
      </c>
      <c r="H35" s="246">
        <v>725424</v>
      </c>
      <c r="I35" s="246">
        <v>725424</v>
      </c>
      <c r="J35" s="246">
        <v>0</v>
      </c>
      <c r="K35" s="246">
        <v>128016</v>
      </c>
      <c r="L35" s="97" t="s">
        <v>112</v>
      </c>
      <c r="M35" s="97" t="s">
        <v>20</v>
      </c>
      <c r="N35" s="97" t="s">
        <v>63</v>
      </c>
    </row>
    <row r="36" spans="1:14" ht="45" x14ac:dyDescent="0.25">
      <c r="A36" s="97" t="s">
        <v>1984</v>
      </c>
      <c r="B36" s="97" t="s">
        <v>94</v>
      </c>
      <c r="C36" s="97" t="s">
        <v>15</v>
      </c>
      <c r="D36" s="97" t="s">
        <v>65</v>
      </c>
      <c r="E36" s="97" t="s">
        <v>66</v>
      </c>
      <c r="F36" s="245">
        <v>42776</v>
      </c>
      <c r="G36" s="246">
        <v>311011</v>
      </c>
      <c r="H36" s="246">
        <v>279909.90000000002</v>
      </c>
      <c r="I36" s="246">
        <v>279909.90000000002</v>
      </c>
      <c r="J36" s="246">
        <v>0</v>
      </c>
      <c r="K36" s="246">
        <v>31101.1</v>
      </c>
      <c r="L36" s="97" t="s">
        <v>160</v>
      </c>
      <c r="M36" s="97" t="s">
        <v>28</v>
      </c>
      <c r="N36" s="97" t="s">
        <v>29</v>
      </c>
    </row>
    <row r="37" spans="1:14" ht="30" x14ac:dyDescent="0.25">
      <c r="A37" s="97" t="s">
        <v>1985</v>
      </c>
      <c r="B37" s="97" t="s">
        <v>110</v>
      </c>
      <c r="C37" s="97" t="s">
        <v>15</v>
      </c>
      <c r="D37" s="97" t="s">
        <v>65</v>
      </c>
      <c r="E37" s="97" t="s">
        <v>66</v>
      </c>
      <c r="F37" s="245">
        <v>42780</v>
      </c>
      <c r="G37" s="246">
        <v>131062</v>
      </c>
      <c r="H37" s="246">
        <v>117062</v>
      </c>
      <c r="I37" s="246">
        <v>117062</v>
      </c>
      <c r="J37" s="246">
        <v>0</v>
      </c>
      <c r="K37" s="246">
        <v>14000</v>
      </c>
      <c r="L37" s="97" t="s">
        <v>110</v>
      </c>
      <c r="M37" s="97" t="s">
        <v>53</v>
      </c>
      <c r="N37" s="97" t="s">
        <v>150</v>
      </c>
    </row>
    <row r="38" spans="1:14" ht="30" x14ac:dyDescent="0.25">
      <c r="A38" s="97" t="s">
        <v>1986</v>
      </c>
      <c r="B38" s="97" t="s">
        <v>114</v>
      </c>
      <c r="C38" s="97" t="s">
        <v>15</v>
      </c>
      <c r="D38" s="97" t="s">
        <v>65</v>
      </c>
      <c r="E38" s="97" t="s">
        <v>66</v>
      </c>
      <c r="F38" s="245">
        <v>42781</v>
      </c>
      <c r="G38" s="246">
        <v>424871.2</v>
      </c>
      <c r="H38" s="246">
        <v>378092.88</v>
      </c>
      <c r="I38" s="246">
        <v>378092.88</v>
      </c>
      <c r="J38" s="246">
        <v>0</v>
      </c>
      <c r="K38" s="246">
        <v>46778.32</v>
      </c>
      <c r="L38" s="97" t="s">
        <v>114</v>
      </c>
      <c r="M38" s="97" t="s">
        <v>28</v>
      </c>
      <c r="N38" s="97" t="s">
        <v>29</v>
      </c>
    </row>
    <row r="39" spans="1:14" ht="30" x14ac:dyDescent="0.25">
      <c r="A39" s="97" t="s">
        <v>1987</v>
      </c>
      <c r="B39" s="97" t="s">
        <v>64</v>
      </c>
      <c r="C39" s="97" t="s">
        <v>15</v>
      </c>
      <c r="D39" s="97" t="s">
        <v>65</v>
      </c>
      <c r="E39" s="97" t="s">
        <v>66</v>
      </c>
      <c r="F39" s="245">
        <v>42786</v>
      </c>
      <c r="G39" s="246">
        <v>493805.83</v>
      </c>
      <c r="H39" s="246">
        <v>444425.24</v>
      </c>
      <c r="I39" s="246">
        <v>444425.24</v>
      </c>
      <c r="J39" s="246">
        <v>0</v>
      </c>
      <c r="K39" s="246">
        <v>49380.59</v>
      </c>
      <c r="L39" s="97" t="s">
        <v>132</v>
      </c>
      <c r="M39" s="97" t="s">
        <v>28</v>
      </c>
      <c r="N39" s="97" t="s">
        <v>29</v>
      </c>
    </row>
    <row r="40" spans="1:14" ht="30" x14ac:dyDescent="0.25">
      <c r="A40" s="97" t="s">
        <v>1988</v>
      </c>
      <c r="B40" s="97" t="s">
        <v>105</v>
      </c>
      <c r="C40" s="97" t="s">
        <v>15</v>
      </c>
      <c r="D40" s="97" t="s">
        <v>65</v>
      </c>
      <c r="E40" s="97" t="s">
        <v>66</v>
      </c>
      <c r="F40" s="245">
        <v>42780</v>
      </c>
      <c r="G40" s="246">
        <v>133428.41</v>
      </c>
      <c r="H40" s="246">
        <v>120085.56</v>
      </c>
      <c r="I40" s="246">
        <v>120085.56</v>
      </c>
      <c r="J40" s="246">
        <v>0</v>
      </c>
      <c r="K40" s="246">
        <v>13342.85</v>
      </c>
      <c r="L40" s="97" t="s">
        <v>105</v>
      </c>
      <c r="M40" s="97" t="s">
        <v>53</v>
      </c>
      <c r="N40" s="97" t="s">
        <v>174</v>
      </c>
    </row>
    <row r="41" spans="1:14" ht="30" x14ac:dyDescent="0.25">
      <c r="A41" s="97" t="s">
        <v>1989</v>
      </c>
      <c r="B41" s="97" t="s">
        <v>120</v>
      </c>
      <c r="C41" s="97" t="s">
        <v>15</v>
      </c>
      <c r="D41" s="97" t="s">
        <v>65</v>
      </c>
      <c r="E41" s="97" t="s">
        <v>66</v>
      </c>
      <c r="F41" s="245">
        <v>42786</v>
      </c>
      <c r="G41" s="246">
        <v>401123.6</v>
      </c>
      <c r="H41" s="246">
        <v>361011.24</v>
      </c>
      <c r="I41" s="246">
        <v>361011.24</v>
      </c>
      <c r="J41" s="246">
        <v>0</v>
      </c>
      <c r="K41" s="246">
        <v>40112.36</v>
      </c>
      <c r="L41" s="97" t="s">
        <v>186</v>
      </c>
      <c r="M41" s="97" t="s">
        <v>44</v>
      </c>
      <c r="N41" s="97" t="s">
        <v>187</v>
      </c>
    </row>
    <row r="42" spans="1:14" ht="30" x14ac:dyDescent="0.25">
      <c r="A42" s="97" t="s">
        <v>1990</v>
      </c>
      <c r="B42" s="97" t="s">
        <v>121</v>
      </c>
      <c r="C42" s="97" t="s">
        <v>15</v>
      </c>
      <c r="D42" s="97" t="s">
        <v>65</v>
      </c>
      <c r="E42" s="97" t="s">
        <v>66</v>
      </c>
      <c r="F42" s="245">
        <v>42782</v>
      </c>
      <c r="G42" s="246">
        <v>539600</v>
      </c>
      <c r="H42" s="246">
        <v>431680</v>
      </c>
      <c r="I42" s="246">
        <v>431680</v>
      </c>
      <c r="J42" s="246">
        <v>0</v>
      </c>
      <c r="K42" s="246">
        <v>107920</v>
      </c>
      <c r="L42" s="97" t="s">
        <v>188</v>
      </c>
      <c r="M42" s="97" t="s">
        <v>53</v>
      </c>
      <c r="N42" s="97" t="s">
        <v>150</v>
      </c>
    </row>
    <row r="43" spans="1:14" ht="30" x14ac:dyDescent="0.25">
      <c r="A43" s="97" t="s">
        <v>1991</v>
      </c>
      <c r="B43" s="97" t="s">
        <v>77</v>
      </c>
      <c r="C43" s="97" t="s">
        <v>15</v>
      </c>
      <c r="D43" s="97" t="s">
        <v>65</v>
      </c>
      <c r="E43" s="97" t="s">
        <v>66</v>
      </c>
      <c r="F43" s="245">
        <v>42778</v>
      </c>
      <c r="G43" s="246">
        <v>665841.98</v>
      </c>
      <c r="H43" s="246">
        <v>599257.78</v>
      </c>
      <c r="I43" s="246">
        <v>599257.78</v>
      </c>
      <c r="J43" s="246">
        <v>0</v>
      </c>
      <c r="K43" s="246">
        <v>66584.2</v>
      </c>
      <c r="L43" s="97" t="s">
        <v>1590</v>
      </c>
      <c r="M43" s="97" t="s">
        <v>39</v>
      </c>
      <c r="N43" s="97" t="s">
        <v>144</v>
      </c>
    </row>
    <row r="44" spans="1:14" ht="30" x14ac:dyDescent="0.25">
      <c r="A44" s="97" t="s">
        <v>1992</v>
      </c>
      <c r="B44" s="97" t="s">
        <v>76</v>
      </c>
      <c r="C44" s="97" t="s">
        <v>15</v>
      </c>
      <c r="D44" s="97" t="s">
        <v>65</v>
      </c>
      <c r="E44" s="97" t="s">
        <v>66</v>
      </c>
      <c r="F44" s="245">
        <v>42783</v>
      </c>
      <c r="G44" s="246">
        <v>458062.62</v>
      </c>
      <c r="H44" s="246">
        <v>412256.35</v>
      </c>
      <c r="I44" s="246">
        <v>412256.35</v>
      </c>
      <c r="J44" s="246">
        <v>0</v>
      </c>
      <c r="K44" s="246">
        <v>45806.27</v>
      </c>
      <c r="L44" s="97" t="s">
        <v>76</v>
      </c>
      <c r="M44" s="97" t="s">
        <v>53</v>
      </c>
      <c r="N44" s="97" t="s">
        <v>143</v>
      </c>
    </row>
    <row r="45" spans="1:14" ht="30" x14ac:dyDescent="0.25">
      <c r="A45" s="97" t="s">
        <v>1993</v>
      </c>
      <c r="B45" s="97" t="s">
        <v>122</v>
      </c>
      <c r="C45" s="97" t="s">
        <v>15</v>
      </c>
      <c r="D45" s="97" t="s">
        <v>65</v>
      </c>
      <c r="E45" s="97" t="s">
        <v>66</v>
      </c>
      <c r="F45" s="245">
        <v>42780</v>
      </c>
      <c r="G45" s="246">
        <v>1398351.4</v>
      </c>
      <c r="H45" s="246">
        <v>1048763.55</v>
      </c>
      <c r="I45" s="246">
        <v>1048763.55</v>
      </c>
      <c r="J45" s="246">
        <v>0</v>
      </c>
      <c r="K45" s="246">
        <v>349587.85</v>
      </c>
      <c r="L45" s="97" t="s">
        <v>189</v>
      </c>
      <c r="M45" s="97" t="s">
        <v>39</v>
      </c>
      <c r="N45" s="97" t="s">
        <v>146</v>
      </c>
    </row>
    <row r="46" spans="1:14" ht="30" x14ac:dyDescent="0.25">
      <c r="A46" s="97" t="s">
        <v>1994</v>
      </c>
      <c r="B46" s="97" t="s">
        <v>97</v>
      </c>
      <c r="C46" s="97" t="s">
        <v>15</v>
      </c>
      <c r="D46" s="97" t="s">
        <v>65</v>
      </c>
      <c r="E46" s="97" t="s">
        <v>66</v>
      </c>
      <c r="F46" s="245">
        <v>42787</v>
      </c>
      <c r="G46" s="246">
        <v>835847.4</v>
      </c>
      <c r="H46" s="246">
        <v>752262.66</v>
      </c>
      <c r="I46" s="246">
        <v>752262.66</v>
      </c>
      <c r="J46" s="246">
        <v>0</v>
      </c>
      <c r="K46" s="246">
        <v>83584.740000000005</v>
      </c>
      <c r="L46" s="97" t="s">
        <v>163</v>
      </c>
      <c r="M46" s="97" t="s">
        <v>20</v>
      </c>
      <c r="N46" s="97" t="s">
        <v>164</v>
      </c>
    </row>
    <row r="47" spans="1:14" ht="30" x14ac:dyDescent="0.25">
      <c r="A47" s="97" t="s">
        <v>1995</v>
      </c>
      <c r="B47" s="97" t="s">
        <v>103</v>
      </c>
      <c r="C47" s="97" t="s">
        <v>15</v>
      </c>
      <c r="D47" s="97" t="s">
        <v>65</v>
      </c>
      <c r="E47" s="97" t="s">
        <v>66</v>
      </c>
      <c r="F47" s="245">
        <v>42786</v>
      </c>
      <c r="G47" s="246">
        <v>257355</v>
      </c>
      <c r="H47" s="246">
        <v>225000</v>
      </c>
      <c r="I47" s="246">
        <v>225000</v>
      </c>
      <c r="J47" s="246">
        <v>0</v>
      </c>
      <c r="K47" s="246">
        <v>32355</v>
      </c>
      <c r="L47" s="97" t="s">
        <v>172</v>
      </c>
      <c r="M47" s="97" t="s">
        <v>39</v>
      </c>
      <c r="N47" s="97" t="s">
        <v>146</v>
      </c>
    </row>
    <row r="48" spans="1:14" ht="30" x14ac:dyDescent="0.25">
      <c r="A48" s="97" t="s">
        <v>1996</v>
      </c>
      <c r="B48" s="97" t="s">
        <v>98</v>
      </c>
      <c r="C48" s="97" t="s">
        <v>15</v>
      </c>
      <c r="D48" s="97" t="s">
        <v>65</v>
      </c>
      <c r="E48" s="97" t="s">
        <v>66</v>
      </c>
      <c r="F48" s="245">
        <v>42781</v>
      </c>
      <c r="G48" s="246">
        <v>113558.8</v>
      </c>
      <c r="H48" s="246">
        <v>102202.92</v>
      </c>
      <c r="I48" s="246">
        <v>102202.92</v>
      </c>
      <c r="J48" s="246">
        <v>0</v>
      </c>
      <c r="K48" s="246">
        <v>11355.88</v>
      </c>
      <c r="L48" s="97" t="s">
        <v>165</v>
      </c>
      <c r="M48" s="97" t="s">
        <v>53</v>
      </c>
      <c r="N48" s="97" t="s">
        <v>166</v>
      </c>
    </row>
    <row r="49" spans="1:14" ht="30" x14ac:dyDescent="0.25">
      <c r="A49" s="97" t="s">
        <v>1997</v>
      </c>
      <c r="B49" s="97" t="s">
        <v>92</v>
      </c>
      <c r="C49" s="97" t="s">
        <v>15</v>
      </c>
      <c r="D49" s="97" t="s">
        <v>65</v>
      </c>
      <c r="E49" s="97" t="s">
        <v>66</v>
      </c>
      <c r="F49" s="245">
        <v>42786</v>
      </c>
      <c r="G49" s="246">
        <v>568678.73</v>
      </c>
      <c r="H49" s="246">
        <v>511500</v>
      </c>
      <c r="I49" s="246">
        <v>511500</v>
      </c>
      <c r="J49" s="246">
        <v>0</v>
      </c>
      <c r="K49" s="246">
        <v>57178.73</v>
      </c>
      <c r="L49" s="97" t="s">
        <v>158</v>
      </c>
      <c r="M49" s="97" t="s">
        <v>39</v>
      </c>
      <c r="N49" s="97" t="s">
        <v>146</v>
      </c>
    </row>
    <row r="50" spans="1:14" ht="60" x14ac:dyDescent="0.25">
      <c r="A50" s="97" t="s">
        <v>1998</v>
      </c>
      <c r="B50" s="97" t="s">
        <v>67</v>
      </c>
      <c r="C50" s="97" t="s">
        <v>15</v>
      </c>
      <c r="D50" s="97" t="s">
        <v>65</v>
      </c>
      <c r="E50" s="97" t="s">
        <v>66</v>
      </c>
      <c r="F50" s="245">
        <v>42788</v>
      </c>
      <c r="G50" s="246">
        <v>674258.33</v>
      </c>
      <c r="H50" s="246">
        <v>606832.49</v>
      </c>
      <c r="I50" s="246">
        <v>606832.49</v>
      </c>
      <c r="J50" s="246">
        <v>0</v>
      </c>
      <c r="K50" s="246">
        <v>67425.84</v>
      </c>
      <c r="L50" s="97" t="s">
        <v>133</v>
      </c>
      <c r="M50" s="97" t="s">
        <v>39</v>
      </c>
      <c r="N50" s="97" t="s">
        <v>134</v>
      </c>
    </row>
    <row r="51" spans="1:14" ht="30" x14ac:dyDescent="0.25">
      <c r="A51" s="97" t="s">
        <v>1999</v>
      </c>
      <c r="B51" s="97" t="s">
        <v>78</v>
      </c>
      <c r="C51" s="97" t="s">
        <v>15</v>
      </c>
      <c r="D51" s="97" t="s">
        <v>65</v>
      </c>
      <c r="E51" s="97" t="s">
        <v>66</v>
      </c>
      <c r="F51" s="245">
        <v>42788</v>
      </c>
      <c r="G51" s="246">
        <v>1975071</v>
      </c>
      <c r="H51" s="246">
        <v>1500000</v>
      </c>
      <c r="I51" s="246">
        <v>1500000</v>
      </c>
      <c r="J51" s="246">
        <v>0</v>
      </c>
      <c r="K51" s="246">
        <v>475071</v>
      </c>
      <c r="L51" s="97" t="s">
        <v>145</v>
      </c>
      <c r="M51" s="97" t="s">
        <v>39</v>
      </c>
      <c r="N51" s="97" t="s">
        <v>146</v>
      </c>
    </row>
    <row r="52" spans="1:14" ht="30" x14ac:dyDescent="0.25">
      <c r="A52" s="97" t="s">
        <v>2000</v>
      </c>
      <c r="B52" s="97" t="s">
        <v>79</v>
      </c>
      <c r="C52" s="97" t="s">
        <v>15</v>
      </c>
      <c r="D52" s="97" t="s">
        <v>65</v>
      </c>
      <c r="E52" s="97" t="s">
        <v>66</v>
      </c>
      <c r="F52" s="245">
        <v>42786</v>
      </c>
      <c r="G52" s="246">
        <v>436983.1</v>
      </c>
      <c r="H52" s="246">
        <v>388871.26</v>
      </c>
      <c r="I52" s="246">
        <v>388871.26</v>
      </c>
      <c r="J52" s="246">
        <v>0</v>
      </c>
      <c r="K52" s="246">
        <v>48111.839999999997</v>
      </c>
      <c r="L52" s="97" t="s">
        <v>79</v>
      </c>
      <c r="M52" s="97" t="s">
        <v>39</v>
      </c>
      <c r="N52" s="97" t="s">
        <v>147</v>
      </c>
    </row>
    <row r="53" spans="1:14" ht="30" x14ac:dyDescent="0.25">
      <c r="A53" s="97" t="s">
        <v>2001</v>
      </c>
      <c r="B53" s="97" t="s">
        <v>129</v>
      </c>
      <c r="C53" s="97" t="s">
        <v>15</v>
      </c>
      <c r="D53" s="97" t="s">
        <v>65</v>
      </c>
      <c r="E53" s="97" t="s">
        <v>66</v>
      </c>
      <c r="F53" s="245">
        <v>42787</v>
      </c>
      <c r="G53" s="246">
        <v>664405.94999999995</v>
      </c>
      <c r="H53" s="246">
        <v>591321.30000000005</v>
      </c>
      <c r="I53" s="246">
        <v>591321.30000000005</v>
      </c>
      <c r="J53" s="246">
        <v>0</v>
      </c>
      <c r="K53" s="246">
        <v>73084.649999999994</v>
      </c>
      <c r="L53" s="97" t="s">
        <v>196</v>
      </c>
      <c r="M53" s="97" t="s">
        <v>39</v>
      </c>
      <c r="N53" s="97" t="s">
        <v>197</v>
      </c>
    </row>
    <row r="54" spans="1:14" ht="45" x14ac:dyDescent="0.25">
      <c r="A54" s="97" t="s">
        <v>2002</v>
      </c>
      <c r="B54" s="97" t="s">
        <v>89</v>
      </c>
      <c r="C54" s="97" t="s">
        <v>15</v>
      </c>
      <c r="D54" s="97" t="s">
        <v>65</v>
      </c>
      <c r="E54" s="97" t="s">
        <v>66</v>
      </c>
      <c r="F54" s="245">
        <v>42783</v>
      </c>
      <c r="G54" s="246">
        <v>175202.49</v>
      </c>
      <c r="H54" s="246">
        <v>157682.23999999999</v>
      </c>
      <c r="I54" s="246">
        <v>157682.23999999999</v>
      </c>
      <c r="J54" s="246">
        <v>0</v>
      </c>
      <c r="K54" s="246">
        <v>17520.25</v>
      </c>
      <c r="L54" s="97" t="s">
        <v>156</v>
      </c>
      <c r="M54" s="97" t="s">
        <v>28</v>
      </c>
      <c r="N54" s="97" t="s">
        <v>29</v>
      </c>
    </row>
    <row r="55" spans="1:14" ht="30" x14ac:dyDescent="0.25">
      <c r="A55" s="97" t="s">
        <v>2003</v>
      </c>
      <c r="B55" s="97" t="s">
        <v>115</v>
      </c>
      <c r="C55" s="97" t="s">
        <v>15</v>
      </c>
      <c r="D55" s="97" t="s">
        <v>65</v>
      </c>
      <c r="E55" s="97" t="s">
        <v>66</v>
      </c>
      <c r="F55" s="245">
        <v>42787</v>
      </c>
      <c r="G55" s="246">
        <v>235713.46</v>
      </c>
      <c r="H55" s="246">
        <v>212133.46</v>
      </c>
      <c r="I55" s="246">
        <v>212133.46</v>
      </c>
      <c r="J55" s="246">
        <v>0</v>
      </c>
      <c r="K55" s="246">
        <v>23580</v>
      </c>
      <c r="L55" s="97" t="s">
        <v>181</v>
      </c>
      <c r="M55" s="97" t="s">
        <v>20</v>
      </c>
      <c r="N55" s="97" t="s">
        <v>63</v>
      </c>
    </row>
    <row r="56" spans="1:14" ht="30" x14ac:dyDescent="0.25">
      <c r="A56" s="97" t="s">
        <v>2004</v>
      </c>
      <c r="B56" s="97" t="s">
        <v>80</v>
      </c>
      <c r="C56" s="97" t="s">
        <v>15</v>
      </c>
      <c r="D56" s="97" t="s">
        <v>65</v>
      </c>
      <c r="E56" s="97" t="s">
        <v>66</v>
      </c>
      <c r="F56" s="245">
        <v>42787</v>
      </c>
      <c r="G56" s="246">
        <v>177512.17</v>
      </c>
      <c r="H56" s="246">
        <v>159760.95000000001</v>
      </c>
      <c r="I56" s="246">
        <v>159760.95000000001</v>
      </c>
      <c r="J56" s="246">
        <v>0</v>
      </c>
      <c r="K56" s="246">
        <v>17751.22</v>
      </c>
      <c r="L56" s="97" t="s">
        <v>148</v>
      </c>
      <c r="M56" s="97" t="s">
        <v>53</v>
      </c>
      <c r="N56" s="97" t="s">
        <v>54</v>
      </c>
    </row>
    <row r="57" spans="1:14" ht="30" x14ac:dyDescent="0.25">
      <c r="A57" s="97" t="s">
        <v>2005</v>
      </c>
      <c r="B57" s="97" t="s">
        <v>87</v>
      </c>
      <c r="C57" s="97" t="s">
        <v>15</v>
      </c>
      <c r="D57" s="97" t="s">
        <v>65</v>
      </c>
      <c r="E57" s="97" t="s">
        <v>66</v>
      </c>
      <c r="F57" s="245">
        <v>42787</v>
      </c>
      <c r="G57" s="246">
        <v>865085.37</v>
      </c>
      <c r="H57" s="246">
        <v>735322.56</v>
      </c>
      <c r="I57" s="246">
        <v>735322.56</v>
      </c>
      <c r="J57" s="246">
        <v>0</v>
      </c>
      <c r="K57" s="246">
        <v>129762.81</v>
      </c>
      <c r="L57" s="97" t="s">
        <v>87</v>
      </c>
      <c r="M57" s="97" t="s">
        <v>28</v>
      </c>
      <c r="N57" s="97" t="s">
        <v>29</v>
      </c>
    </row>
    <row r="58" spans="1:14" ht="75" x14ac:dyDescent="0.25">
      <c r="A58" s="97" t="s">
        <v>2006</v>
      </c>
      <c r="B58" s="97" t="s">
        <v>84</v>
      </c>
      <c r="C58" s="97" t="s">
        <v>15</v>
      </c>
      <c r="D58" s="97" t="s">
        <v>65</v>
      </c>
      <c r="E58" s="97" t="s">
        <v>66</v>
      </c>
      <c r="F58" s="245">
        <v>42788</v>
      </c>
      <c r="G58" s="246">
        <v>155391.20000000001</v>
      </c>
      <c r="H58" s="246">
        <v>138282.63</v>
      </c>
      <c r="I58" s="246">
        <v>138282.63</v>
      </c>
      <c r="J58" s="246">
        <v>0</v>
      </c>
      <c r="K58" s="246">
        <v>17108.57</v>
      </c>
      <c r="L58" s="97" t="s">
        <v>152</v>
      </c>
      <c r="M58" s="97" t="s">
        <v>53</v>
      </c>
      <c r="N58" s="97" t="s">
        <v>143</v>
      </c>
    </row>
    <row r="59" spans="1:14" ht="30" x14ac:dyDescent="0.25">
      <c r="A59" s="97" t="s">
        <v>2007</v>
      </c>
      <c r="B59" s="97" t="s">
        <v>95</v>
      </c>
      <c r="C59" s="97" t="s">
        <v>15</v>
      </c>
      <c r="D59" s="97" t="s">
        <v>65</v>
      </c>
      <c r="E59" s="97" t="s">
        <v>66</v>
      </c>
      <c r="F59" s="245">
        <v>42788</v>
      </c>
      <c r="G59" s="246">
        <v>509173</v>
      </c>
      <c r="H59" s="246">
        <v>432797.05</v>
      </c>
      <c r="I59" s="246">
        <v>432797.05</v>
      </c>
      <c r="J59" s="246">
        <v>0</v>
      </c>
      <c r="K59" s="246">
        <v>76375.95</v>
      </c>
      <c r="L59" s="97" t="s">
        <v>161</v>
      </c>
      <c r="M59" s="97" t="s">
        <v>53</v>
      </c>
      <c r="N59" s="97" t="s">
        <v>54</v>
      </c>
    </row>
    <row r="60" spans="1:14" ht="30" x14ac:dyDescent="0.25">
      <c r="A60" s="97" t="s">
        <v>2008</v>
      </c>
      <c r="B60" s="97" t="s">
        <v>131</v>
      </c>
      <c r="C60" s="97" t="s">
        <v>15</v>
      </c>
      <c r="D60" s="97" t="s">
        <v>65</v>
      </c>
      <c r="E60" s="97" t="s">
        <v>66</v>
      </c>
      <c r="F60" s="245">
        <v>42787</v>
      </c>
      <c r="G60" s="246">
        <v>222748.52</v>
      </c>
      <c r="H60" s="246">
        <v>200473.66</v>
      </c>
      <c r="I60" s="246">
        <v>200473.66</v>
      </c>
      <c r="J60" s="246">
        <v>0</v>
      </c>
      <c r="K60" s="246">
        <v>22274.86</v>
      </c>
      <c r="L60" s="97" t="s">
        <v>200</v>
      </c>
      <c r="M60" s="97" t="s">
        <v>28</v>
      </c>
      <c r="N60" s="97" t="s">
        <v>168</v>
      </c>
    </row>
    <row r="61" spans="1:14" ht="30" x14ac:dyDescent="0.25">
      <c r="A61" s="97" t="s">
        <v>2009</v>
      </c>
      <c r="B61" s="97" t="s">
        <v>128</v>
      </c>
      <c r="C61" s="97" t="s">
        <v>15</v>
      </c>
      <c r="D61" s="97" t="s">
        <v>65</v>
      </c>
      <c r="E61" s="97" t="s">
        <v>66</v>
      </c>
      <c r="F61" s="245">
        <v>42787</v>
      </c>
      <c r="G61" s="246">
        <v>1020275.4</v>
      </c>
      <c r="H61" s="246">
        <v>750000</v>
      </c>
      <c r="I61" s="246">
        <v>750000</v>
      </c>
      <c r="J61" s="246">
        <v>0</v>
      </c>
      <c r="K61" s="246">
        <v>270275.40000000002</v>
      </c>
      <c r="L61" s="97" t="s">
        <v>1645</v>
      </c>
      <c r="M61" s="97" t="s">
        <v>20</v>
      </c>
      <c r="N61" s="97" t="s">
        <v>164</v>
      </c>
    </row>
    <row r="62" spans="1:14" ht="30" x14ac:dyDescent="0.25">
      <c r="A62" s="97" t="s">
        <v>2010</v>
      </c>
      <c r="B62" s="97" t="s">
        <v>69</v>
      </c>
      <c r="C62" s="97" t="s">
        <v>15</v>
      </c>
      <c r="D62" s="97" t="s">
        <v>65</v>
      </c>
      <c r="E62" s="97" t="s">
        <v>66</v>
      </c>
      <c r="F62" s="245">
        <v>42787</v>
      </c>
      <c r="G62" s="246">
        <v>837565.72</v>
      </c>
      <c r="H62" s="246">
        <v>745349.73</v>
      </c>
      <c r="I62" s="246">
        <v>745349.73</v>
      </c>
      <c r="J62" s="246">
        <v>0</v>
      </c>
      <c r="K62" s="246">
        <v>92215.99</v>
      </c>
      <c r="L62" s="97" t="s">
        <v>136</v>
      </c>
      <c r="M62" s="97" t="s">
        <v>28</v>
      </c>
      <c r="N62" s="97" t="s">
        <v>137</v>
      </c>
    </row>
    <row r="63" spans="1:14" ht="30" x14ac:dyDescent="0.25">
      <c r="A63" s="97" t="s">
        <v>2011</v>
      </c>
      <c r="B63" s="97" t="s">
        <v>127</v>
      </c>
      <c r="C63" s="97" t="s">
        <v>15</v>
      </c>
      <c r="D63" s="97" t="s">
        <v>65</v>
      </c>
      <c r="E63" s="97" t="s">
        <v>66</v>
      </c>
      <c r="F63" s="245">
        <v>42788</v>
      </c>
      <c r="G63" s="246">
        <v>467176.87</v>
      </c>
      <c r="H63" s="246">
        <v>420459.18</v>
      </c>
      <c r="I63" s="246">
        <v>420459.18</v>
      </c>
      <c r="J63" s="246">
        <v>0</v>
      </c>
      <c r="K63" s="246">
        <v>46717.69</v>
      </c>
      <c r="L63" s="97" t="s">
        <v>195</v>
      </c>
      <c r="M63" s="97" t="s">
        <v>53</v>
      </c>
      <c r="N63" s="97" t="s">
        <v>150</v>
      </c>
    </row>
    <row r="64" spans="1:14" ht="45" x14ac:dyDescent="0.25">
      <c r="A64" s="97" t="s">
        <v>2012</v>
      </c>
      <c r="B64" s="97" t="s">
        <v>88</v>
      </c>
      <c r="C64" s="97" t="s">
        <v>15</v>
      </c>
      <c r="D64" s="97" t="s">
        <v>65</v>
      </c>
      <c r="E64" s="97" t="s">
        <v>66</v>
      </c>
      <c r="F64" s="245">
        <v>42789</v>
      </c>
      <c r="G64" s="246">
        <v>458257</v>
      </c>
      <c r="H64" s="246">
        <v>412431.3</v>
      </c>
      <c r="I64" s="246">
        <v>412431.3</v>
      </c>
      <c r="J64" s="246">
        <v>0</v>
      </c>
      <c r="K64" s="246">
        <v>45825.7</v>
      </c>
      <c r="L64" s="97" t="s">
        <v>154</v>
      </c>
      <c r="M64" s="97" t="s">
        <v>53</v>
      </c>
      <c r="N64" s="97" t="s">
        <v>155</v>
      </c>
    </row>
    <row r="65" spans="1:14" ht="30" x14ac:dyDescent="0.25">
      <c r="A65" s="97" t="s">
        <v>2013</v>
      </c>
      <c r="B65" s="97" t="s">
        <v>90</v>
      </c>
      <c r="C65" s="97" t="s">
        <v>15</v>
      </c>
      <c r="D65" s="97" t="s">
        <v>65</v>
      </c>
      <c r="E65" s="97" t="s">
        <v>66</v>
      </c>
      <c r="F65" s="245">
        <v>42787</v>
      </c>
      <c r="G65" s="246">
        <v>960536.17</v>
      </c>
      <c r="H65" s="246">
        <v>864482.55</v>
      </c>
      <c r="I65" s="246">
        <v>864482.55</v>
      </c>
      <c r="J65" s="246">
        <v>0</v>
      </c>
      <c r="K65" s="246">
        <v>96053.62</v>
      </c>
      <c r="L65" s="97" t="s">
        <v>1646</v>
      </c>
      <c r="M65" s="97" t="s">
        <v>39</v>
      </c>
      <c r="N65" s="97" t="s">
        <v>146</v>
      </c>
    </row>
    <row r="66" spans="1:14" ht="30" x14ac:dyDescent="0.25">
      <c r="A66" s="97" t="s">
        <v>2014</v>
      </c>
      <c r="B66" s="97" t="s">
        <v>119</v>
      </c>
      <c r="C66" s="97" t="s">
        <v>15</v>
      </c>
      <c r="D66" s="97" t="s">
        <v>65</v>
      </c>
      <c r="E66" s="97" t="s">
        <v>66</v>
      </c>
      <c r="F66" s="245">
        <v>42787</v>
      </c>
      <c r="G66" s="246">
        <v>451000</v>
      </c>
      <c r="H66" s="246">
        <v>405900</v>
      </c>
      <c r="I66" s="246">
        <v>405900</v>
      </c>
      <c r="J66" s="246">
        <v>0</v>
      </c>
      <c r="K66" s="246">
        <v>45100</v>
      </c>
      <c r="L66" s="97" t="s">
        <v>184</v>
      </c>
      <c r="M66" s="97" t="s">
        <v>53</v>
      </c>
      <c r="N66" s="97" t="s">
        <v>185</v>
      </c>
    </row>
    <row r="67" spans="1:14" ht="30" x14ac:dyDescent="0.25">
      <c r="A67" s="97" t="s">
        <v>2015</v>
      </c>
      <c r="B67" s="97" t="s">
        <v>106</v>
      </c>
      <c r="C67" s="97" t="s">
        <v>15</v>
      </c>
      <c r="D67" s="97" t="s">
        <v>65</v>
      </c>
      <c r="E67" s="97" t="s">
        <v>66</v>
      </c>
      <c r="F67" s="245">
        <v>42780</v>
      </c>
      <c r="G67" s="246">
        <v>380025</v>
      </c>
      <c r="H67" s="246">
        <v>342022.5</v>
      </c>
      <c r="I67" s="246">
        <v>342022.5</v>
      </c>
      <c r="J67" s="246">
        <v>0</v>
      </c>
      <c r="K67" s="246">
        <v>38002.5</v>
      </c>
      <c r="L67" s="97" t="s">
        <v>175</v>
      </c>
      <c r="M67" s="97" t="s">
        <v>28</v>
      </c>
      <c r="N67" s="97" t="s">
        <v>176</v>
      </c>
    </row>
    <row r="68" spans="1:14" ht="30" x14ac:dyDescent="0.25">
      <c r="A68" s="97" t="s">
        <v>2016</v>
      </c>
      <c r="B68" s="97" t="s">
        <v>104</v>
      </c>
      <c r="C68" s="97" t="s">
        <v>15</v>
      </c>
      <c r="D68" s="97" t="s">
        <v>65</v>
      </c>
      <c r="E68" s="97" t="s">
        <v>66</v>
      </c>
      <c r="F68" s="245">
        <v>42790</v>
      </c>
      <c r="G68" s="246">
        <v>1041251.69</v>
      </c>
      <c r="H68" s="246">
        <v>937126.52</v>
      </c>
      <c r="I68" s="246">
        <v>937126.52</v>
      </c>
      <c r="J68" s="246">
        <v>0</v>
      </c>
      <c r="K68" s="246">
        <v>104125.17</v>
      </c>
      <c r="L68" s="97" t="s">
        <v>173</v>
      </c>
      <c r="M68" s="97" t="s">
        <v>53</v>
      </c>
      <c r="N68" s="97" t="s">
        <v>150</v>
      </c>
    </row>
    <row r="69" spans="1:14" ht="30" x14ac:dyDescent="0.25">
      <c r="A69" s="97" t="s">
        <v>2017</v>
      </c>
      <c r="B69" s="97" t="s">
        <v>107</v>
      </c>
      <c r="C69" s="97" t="s">
        <v>15</v>
      </c>
      <c r="D69" s="97" t="s">
        <v>65</v>
      </c>
      <c r="E69" s="97" t="s">
        <v>66</v>
      </c>
      <c r="F69" s="245">
        <v>42786</v>
      </c>
      <c r="G69" s="246">
        <v>118342</v>
      </c>
      <c r="H69" s="246">
        <v>106507</v>
      </c>
      <c r="I69" s="246">
        <v>106507</v>
      </c>
      <c r="J69" s="246">
        <v>0</v>
      </c>
      <c r="K69" s="246">
        <v>11835</v>
      </c>
      <c r="L69" s="97" t="s">
        <v>177</v>
      </c>
      <c r="M69" s="97" t="s">
        <v>53</v>
      </c>
      <c r="N69" s="97" t="s">
        <v>150</v>
      </c>
    </row>
    <row r="70" spans="1:14" ht="45" x14ac:dyDescent="0.25">
      <c r="A70" s="97" t="s">
        <v>2018</v>
      </c>
      <c r="B70" s="97" t="s">
        <v>70</v>
      </c>
      <c r="C70" s="97" t="s">
        <v>15</v>
      </c>
      <c r="D70" s="97" t="s">
        <v>65</v>
      </c>
      <c r="E70" s="97" t="s">
        <v>66</v>
      </c>
      <c r="F70" s="245">
        <v>42786</v>
      </c>
      <c r="G70" s="246">
        <v>725561</v>
      </c>
      <c r="H70" s="246">
        <v>507831.49</v>
      </c>
      <c r="I70" s="246">
        <v>507831.49</v>
      </c>
      <c r="J70" s="246">
        <v>0</v>
      </c>
      <c r="K70" s="246">
        <v>217729.51</v>
      </c>
      <c r="L70" s="97" t="s">
        <v>138</v>
      </c>
      <c r="M70" s="97" t="s">
        <v>28</v>
      </c>
      <c r="N70" s="97" t="s">
        <v>29</v>
      </c>
    </row>
    <row r="71" spans="1:14" ht="30" x14ac:dyDescent="0.25">
      <c r="A71" s="97" t="s">
        <v>2019</v>
      </c>
      <c r="B71" s="97" t="s">
        <v>99</v>
      </c>
      <c r="C71" s="97" t="s">
        <v>15</v>
      </c>
      <c r="D71" s="97" t="s">
        <v>65</v>
      </c>
      <c r="E71" s="97" t="s">
        <v>66</v>
      </c>
      <c r="F71" s="245">
        <v>42783</v>
      </c>
      <c r="G71" s="246">
        <v>914935.6</v>
      </c>
      <c r="H71" s="246">
        <v>805143.33</v>
      </c>
      <c r="I71" s="246">
        <v>805143.33</v>
      </c>
      <c r="J71" s="246">
        <v>0</v>
      </c>
      <c r="K71" s="246">
        <v>109792.27</v>
      </c>
      <c r="L71" s="97" t="s">
        <v>167</v>
      </c>
      <c r="M71" s="97" t="s">
        <v>28</v>
      </c>
      <c r="N71" s="97" t="s">
        <v>168</v>
      </c>
    </row>
    <row r="72" spans="1:14" ht="30" x14ac:dyDescent="0.25">
      <c r="A72" s="97" t="s">
        <v>2020</v>
      </c>
      <c r="B72" s="97" t="s">
        <v>108</v>
      </c>
      <c r="C72" s="97" t="s">
        <v>15</v>
      </c>
      <c r="D72" s="97" t="s">
        <v>65</v>
      </c>
      <c r="E72" s="97" t="s">
        <v>66</v>
      </c>
      <c r="F72" s="245">
        <v>42787</v>
      </c>
      <c r="G72" s="246">
        <v>277984.33</v>
      </c>
      <c r="H72" s="246">
        <v>250185.89</v>
      </c>
      <c r="I72" s="246">
        <v>250185.89</v>
      </c>
      <c r="J72" s="246">
        <v>0</v>
      </c>
      <c r="K72" s="246">
        <v>27798.44</v>
      </c>
      <c r="L72" s="97" t="s">
        <v>178</v>
      </c>
      <c r="M72" s="97" t="s">
        <v>53</v>
      </c>
      <c r="N72" s="97" t="s">
        <v>150</v>
      </c>
    </row>
    <row r="73" spans="1:14" ht="30" x14ac:dyDescent="0.25">
      <c r="A73" s="97" t="s">
        <v>2021</v>
      </c>
      <c r="B73" s="97" t="s">
        <v>71</v>
      </c>
      <c r="C73" s="97" t="s">
        <v>15</v>
      </c>
      <c r="D73" s="97" t="s">
        <v>65</v>
      </c>
      <c r="E73" s="97" t="s">
        <v>66</v>
      </c>
      <c r="F73" s="245">
        <v>42794</v>
      </c>
      <c r="G73" s="246">
        <v>1578393.12</v>
      </c>
      <c r="H73" s="246">
        <v>1404612.04</v>
      </c>
      <c r="I73" s="246">
        <v>1404612.04</v>
      </c>
      <c r="J73" s="246">
        <v>0</v>
      </c>
      <c r="K73" s="246">
        <v>173781.08</v>
      </c>
      <c r="L73" s="97" t="s">
        <v>139</v>
      </c>
      <c r="M73" s="97" t="s">
        <v>28</v>
      </c>
      <c r="N73" s="97" t="s">
        <v>140</v>
      </c>
    </row>
    <row r="74" spans="1:14" ht="75" x14ac:dyDescent="0.25">
      <c r="A74" s="97" t="s">
        <v>2022</v>
      </c>
      <c r="B74" s="97" t="s">
        <v>82</v>
      </c>
      <c r="C74" s="97" t="s">
        <v>15</v>
      </c>
      <c r="D74" s="97" t="s">
        <v>65</v>
      </c>
      <c r="E74" s="97" t="s">
        <v>66</v>
      </c>
      <c r="F74" s="245">
        <v>42790</v>
      </c>
      <c r="G74" s="246">
        <v>142485</v>
      </c>
      <c r="H74" s="246">
        <v>125000</v>
      </c>
      <c r="I74" s="246">
        <v>125000</v>
      </c>
      <c r="J74" s="246">
        <v>0</v>
      </c>
      <c r="K74" s="246">
        <v>17485</v>
      </c>
      <c r="L74" s="97" t="s">
        <v>1647</v>
      </c>
      <c r="M74" s="97" t="s">
        <v>39</v>
      </c>
      <c r="N74" s="97" t="s">
        <v>144</v>
      </c>
    </row>
    <row r="75" spans="1:14" ht="30" x14ac:dyDescent="0.25">
      <c r="A75" s="97" t="s">
        <v>2023</v>
      </c>
      <c r="B75" s="97" t="s">
        <v>96</v>
      </c>
      <c r="C75" s="97" t="s">
        <v>15</v>
      </c>
      <c r="D75" s="97" t="s">
        <v>65</v>
      </c>
      <c r="E75" s="97" t="s">
        <v>66</v>
      </c>
      <c r="F75" s="245">
        <v>42787</v>
      </c>
      <c r="G75" s="246">
        <v>119445</v>
      </c>
      <c r="H75" s="246">
        <v>107500.5</v>
      </c>
      <c r="I75" s="246">
        <v>107500.5</v>
      </c>
      <c r="J75" s="246">
        <v>0</v>
      </c>
      <c r="K75" s="246">
        <v>11944.5</v>
      </c>
      <c r="L75" s="97" t="s">
        <v>162</v>
      </c>
      <c r="M75" s="97" t="s">
        <v>39</v>
      </c>
      <c r="N75" s="97" t="s">
        <v>134</v>
      </c>
    </row>
    <row r="76" spans="1:14" ht="30" x14ac:dyDescent="0.25">
      <c r="A76" s="97" t="s">
        <v>2024</v>
      </c>
      <c r="B76" s="97" t="s">
        <v>68</v>
      </c>
      <c r="C76" s="97" t="s">
        <v>15</v>
      </c>
      <c r="D76" s="97" t="s">
        <v>65</v>
      </c>
      <c r="E76" s="97" t="s">
        <v>66</v>
      </c>
      <c r="F76" s="245">
        <v>42786</v>
      </c>
      <c r="G76" s="246">
        <v>553198.49</v>
      </c>
      <c r="H76" s="246">
        <v>497878.64</v>
      </c>
      <c r="I76" s="246">
        <v>497878.64</v>
      </c>
      <c r="J76" s="246">
        <v>0</v>
      </c>
      <c r="K76" s="246">
        <v>55319.85</v>
      </c>
      <c r="L76" s="97" t="s">
        <v>135</v>
      </c>
      <c r="M76" s="97" t="s">
        <v>28</v>
      </c>
      <c r="N76" s="97" t="s">
        <v>29</v>
      </c>
    </row>
    <row r="77" spans="1:14" ht="30" x14ac:dyDescent="0.25">
      <c r="A77" s="97" t="s">
        <v>2025</v>
      </c>
      <c r="B77" s="97" t="s">
        <v>72</v>
      </c>
      <c r="C77" s="97" t="s">
        <v>15</v>
      </c>
      <c r="D77" s="97" t="s">
        <v>65</v>
      </c>
      <c r="E77" s="97" t="s">
        <v>66</v>
      </c>
      <c r="F77" s="245">
        <v>42786</v>
      </c>
      <c r="G77" s="246">
        <v>900301</v>
      </c>
      <c r="H77" s="246">
        <v>810270</v>
      </c>
      <c r="I77" s="246">
        <v>810270</v>
      </c>
      <c r="J77" s="246">
        <v>0</v>
      </c>
      <c r="K77" s="246">
        <v>90031</v>
      </c>
      <c r="L77" s="97" t="s">
        <v>141</v>
      </c>
      <c r="M77" s="97" t="s">
        <v>28</v>
      </c>
      <c r="N77" s="97" t="s">
        <v>29</v>
      </c>
    </row>
    <row r="78" spans="1:14" ht="30" x14ac:dyDescent="0.25">
      <c r="A78" s="97" t="s">
        <v>2026</v>
      </c>
      <c r="B78" s="97" t="s">
        <v>113</v>
      </c>
      <c r="C78" s="97" t="s">
        <v>15</v>
      </c>
      <c r="D78" s="97" t="s">
        <v>65</v>
      </c>
      <c r="E78" s="97" t="s">
        <v>66</v>
      </c>
      <c r="F78" s="245">
        <v>42788</v>
      </c>
      <c r="G78" s="246">
        <v>351048.86</v>
      </c>
      <c r="H78" s="246">
        <v>315943.96999999997</v>
      </c>
      <c r="I78" s="246">
        <v>315943.96999999997</v>
      </c>
      <c r="J78" s="246">
        <v>0</v>
      </c>
      <c r="K78" s="246">
        <v>35104.89</v>
      </c>
      <c r="L78" s="97" t="s">
        <v>113</v>
      </c>
      <c r="M78" s="97" t="s">
        <v>20</v>
      </c>
      <c r="N78" s="97" t="s">
        <v>63</v>
      </c>
    </row>
    <row r="79" spans="1:14" ht="45" x14ac:dyDescent="0.25">
      <c r="A79" s="97" t="s">
        <v>2027</v>
      </c>
      <c r="B79" s="97" t="s">
        <v>409</v>
      </c>
      <c r="C79" s="97" t="s">
        <v>15</v>
      </c>
      <c r="D79" s="97" t="s">
        <v>65</v>
      </c>
      <c r="E79" s="97" t="s">
        <v>66</v>
      </c>
      <c r="F79" s="245">
        <v>42800</v>
      </c>
      <c r="G79" s="246">
        <v>237455.75</v>
      </c>
      <c r="H79" s="246">
        <v>213710.17</v>
      </c>
      <c r="I79" s="246">
        <v>213710.17</v>
      </c>
      <c r="J79" s="246">
        <v>0</v>
      </c>
      <c r="K79" s="246">
        <v>23745.58</v>
      </c>
      <c r="L79" s="97" t="s">
        <v>410</v>
      </c>
      <c r="M79" s="97" t="s">
        <v>53</v>
      </c>
      <c r="N79" s="97" t="s">
        <v>150</v>
      </c>
    </row>
    <row r="80" spans="1:14" ht="45" x14ac:dyDescent="0.25">
      <c r="A80" s="97" t="s">
        <v>2028</v>
      </c>
      <c r="B80" s="97" t="s">
        <v>203</v>
      </c>
      <c r="C80" s="97" t="s">
        <v>15</v>
      </c>
      <c r="D80" s="97" t="s">
        <v>65</v>
      </c>
      <c r="E80" s="97" t="s">
        <v>66</v>
      </c>
      <c r="F80" s="245">
        <v>42786</v>
      </c>
      <c r="G80" s="246">
        <v>211559.2</v>
      </c>
      <c r="H80" s="246">
        <v>185000</v>
      </c>
      <c r="I80" s="246">
        <v>185000</v>
      </c>
      <c r="J80" s="246">
        <v>0</v>
      </c>
      <c r="K80" s="246">
        <v>26559.200000000001</v>
      </c>
      <c r="L80" s="97" t="s">
        <v>211</v>
      </c>
      <c r="M80" s="97" t="s">
        <v>53</v>
      </c>
      <c r="N80" s="97" t="s">
        <v>54</v>
      </c>
    </row>
    <row r="81" spans="1:14" ht="30" x14ac:dyDescent="0.25">
      <c r="A81" s="97" t="s">
        <v>2029</v>
      </c>
      <c r="B81" s="97" t="s">
        <v>216</v>
      </c>
      <c r="C81" s="97" t="s">
        <v>15</v>
      </c>
      <c r="D81" s="97" t="s">
        <v>65</v>
      </c>
      <c r="E81" s="97" t="s">
        <v>66</v>
      </c>
      <c r="F81" s="245">
        <v>42788</v>
      </c>
      <c r="G81" s="246">
        <v>299140</v>
      </c>
      <c r="H81" s="246">
        <v>266234.59999999998</v>
      </c>
      <c r="I81" s="246">
        <v>266234.59999999998</v>
      </c>
      <c r="J81" s="246">
        <v>0</v>
      </c>
      <c r="K81" s="246">
        <v>32905.4</v>
      </c>
      <c r="L81" s="97" t="s">
        <v>210</v>
      </c>
      <c r="M81" s="97" t="s">
        <v>20</v>
      </c>
      <c r="N81" s="97" t="s">
        <v>164</v>
      </c>
    </row>
    <row r="82" spans="1:14" ht="30" x14ac:dyDescent="0.25">
      <c r="A82" s="97" t="s">
        <v>2030</v>
      </c>
      <c r="B82" s="97" t="s">
        <v>201</v>
      </c>
      <c r="C82" s="97" t="s">
        <v>15</v>
      </c>
      <c r="D82" s="97" t="s">
        <v>65</v>
      </c>
      <c r="E82" s="97" t="s">
        <v>66</v>
      </c>
      <c r="F82" s="245">
        <v>42787</v>
      </c>
      <c r="G82" s="246">
        <v>1724852.64</v>
      </c>
      <c r="H82" s="246">
        <v>1450000</v>
      </c>
      <c r="I82" s="246">
        <v>1450000</v>
      </c>
      <c r="J82" s="246">
        <v>0</v>
      </c>
      <c r="K82" s="246">
        <v>274852.64</v>
      </c>
      <c r="L82" s="97" t="s">
        <v>208</v>
      </c>
      <c r="M82" s="97" t="s">
        <v>53</v>
      </c>
      <c r="N82" s="97" t="s">
        <v>155</v>
      </c>
    </row>
    <row r="83" spans="1:14" ht="30" x14ac:dyDescent="0.25">
      <c r="A83" s="97" t="s">
        <v>2031</v>
      </c>
      <c r="B83" s="97" t="s">
        <v>205</v>
      </c>
      <c r="C83" s="97" t="s">
        <v>206</v>
      </c>
      <c r="D83" s="97" t="s">
        <v>207</v>
      </c>
      <c r="E83" s="97" t="s">
        <v>17</v>
      </c>
      <c r="F83" s="245">
        <v>42788</v>
      </c>
      <c r="G83" s="246">
        <v>959800</v>
      </c>
      <c r="H83" s="246">
        <v>863820</v>
      </c>
      <c r="I83" s="246">
        <v>863820</v>
      </c>
      <c r="J83" s="246">
        <v>0</v>
      </c>
      <c r="K83" s="246">
        <v>95980</v>
      </c>
      <c r="L83" s="97" t="s">
        <v>214</v>
      </c>
      <c r="M83" s="97" t="s">
        <v>28</v>
      </c>
      <c r="N83" s="97" t="s">
        <v>29</v>
      </c>
    </row>
    <row r="84" spans="1:14" ht="30" x14ac:dyDescent="0.25">
      <c r="A84" s="97" t="s">
        <v>2032</v>
      </c>
      <c r="B84" s="97" t="s">
        <v>202</v>
      </c>
      <c r="C84" s="97" t="s">
        <v>15</v>
      </c>
      <c r="D84" s="97" t="s">
        <v>65</v>
      </c>
      <c r="E84" s="97" t="s">
        <v>66</v>
      </c>
      <c r="F84" s="245">
        <v>42787</v>
      </c>
      <c r="G84" s="246">
        <v>167450</v>
      </c>
      <c r="H84" s="246">
        <v>150000</v>
      </c>
      <c r="I84" s="246">
        <v>150000</v>
      </c>
      <c r="J84" s="246">
        <v>0</v>
      </c>
      <c r="K84" s="246">
        <v>17450</v>
      </c>
      <c r="L84" s="97" t="s">
        <v>209</v>
      </c>
      <c r="M84" s="97" t="s">
        <v>20</v>
      </c>
      <c r="N84" s="97" t="s">
        <v>63</v>
      </c>
    </row>
    <row r="85" spans="1:14" ht="30" x14ac:dyDescent="0.25">
      <c r="A85" s="97" t="s">
        <v>2033</v>
      </c>
      <c r="B85" s="97" t="s">
        <v>204</v>
      </c>
      <c r="C85" s="97" t="s">
        <v>15</v>
      </c>
      <c r="D85" s="97" t="s">
        <v>65</v>
      </c>
      <c r="E85" s="97" t="s">
        <v>66</v>
      </c>
      <c r="F85" s="245">
        <v>42788</v>
      </c>
      <c r="G85" s="246">
        <v>184490</v>
      </c>
      <c r="H85" s="246">
        <v>166041</v>
      </c>
      <c r="I85" s="246">
        <v>166041</v>
      </c>
      <c r="J85" s="246">
        <v>0</v>
      </c>
      <c r="K85" s="246">
        <v>18449</v>
      </c>
      <c r="L85" s="97" t="s">
        <v>212</v>
      </c>
      <c r="M85" s="97" t="s">
        <v>28</v>
      </c>
      <c r="N85" s="97" t="s">
        <v>213</v>
      </c>
    </row>
    <row r="86" spans="1:14" ht="30" x14ac:dyDescent="0.25">
      <c r="A86" s="97" t="s">
        <v>2034</v>
      </c>
      <c r="B86" s="97" t="s">
        <v>406</v>
      </c>
      <c r="C86" s="97" t="s">
        <v>15</v>
      </c>
      <c r="D86" s="97" t="s">
        <v>117</v>
      </c>
      <c r="E86" s="97" t="s">
        <v>17</v>
      </c>
      <c r="F86" s="245">
        <v>42802</v>
      </c>
      <c r="G86" s="246">
        <v>3144610.52</v>
      </c>
      <c r="H86" s="246">
        <v>1124943.68</v>
      </c>
      <c r="I86" s="246">
        <v>1124943.68</v>
      </c>
      <c r="J86" s="246">
        <v>0</v>
      </c>
      <c r="K86" s="246">
        <v>2019666.84</v>
      </c>
      <c r="L86" s="97" t="s">
        <v>407</v>
      </c>
      <c r="M86" s="97" t="s">
        <v>44</v>
      </c>
      <c r="N86" s="97" t="s">
        <v>408</v>
      </c>
    </row>
    <row r="87" spans="1:14" ht="30" x14ac:dyDescent="0.25">
      <c r="A87" s="97" t="s">
        <v>2035</v>
      </c>
      <c r="B87" s="97" t="s">
        <v>217</v>
      </c>
      <c r="C87" s="97" t="s">
        <v>15</v>
      </c>
      <c r="D87" s="97" t="s">
        <v>65</v>
      </c>
      <c r="E87" s="97" t="s">
        <v>66</v>
      </c>
      <c r="F87" s="245">
        <v>42790</v>
      </c>
      <c r="G87" s="246">
        <v>1019889</v>
      </c>
      <c r="H87" s="246">
        <v>915000</v>
      </c>
      <c r="I87" s="246">
        <v>915000</v>
      </c>
      <c r="J87" s="246">
        <v>0</v>
      </c>
      <c r="K87" s="246">
        <v>104889</v>
      </c>
      <c r="L87" s="97" t="s">
        <v>222</v>
      </c>
      <c r="M87" s="97" t="s">
        <v>28</v>
      </c>
      <c r="N87" s="97" t="s">
        <v>29</v>
      </c>
    </row>
    <row r="88" spans="1:14" ht="60" x14ac:dyDescent="0.25">
      <c r="A88" s="97" t="s">
        <v>2036</v>
      </c>
      <c r="B88" s="97" t="s">
        <v>219</v>
      </c>
      <c r="C88" s="97" t="s">
        <v>15</v>
      </c>
      <c r="D88" s="97" t="s">
        <v>65</v>
      </c>
      <c r="E88" s="97" t="s">
        <v>66</v>
      </c>
      <c r="F88" s="245">
        <v>42789</v>
      </c>
      <c r="G88" s="246">
        <v>747518</v>
      </c>
      <c r="H88" s="246">
        <v>672766</v>
      </c>
      <c r="I88" s="246">
        <v>672766</v>
      </c>
      <c r="J88" s="246">
        <v>0</v>
      </c>
      <c r="K88" s="246">
        <v>74752</v>
      </c>
      <c r="L88" s="97" t="s">
        <v>224</v>
      </c>
      <c r="M88" s="97" t="s">
        <v>53</v>
      </c>
      <c r="N88" s="97" t="s">
        <v>150</v>
      </c>
    </row>
    <row r="89" spans="1:14" ht="30" x14ac:dyDescent="0.25">
      <c r="A89" s="97" t="s">
        <v>2037</v>
      </c>
      <c r="B89" s="97" t="s">
        <v>218</v>
      </c>
      <c r="C89" s="97" t="s">
        <v>15</v>
      </c>
      <c r="D89" s="97" t="s">
        <v>65</v>
      </c>
      <c r="E89" s="97" t="s">
        <v>66</v>
      </c>
      <c r="F89" s="245">
        <v>42787</v>
      </c>
      <c r="G89" s="246">
        <v>147812.4</v>
      </c>
      <c r="H89" s="246">
        <v>133031.16</v>
      </c>
      <c r="I89" s="246">
        <v>133031.16</v>
      </c>
      <c r="J89" s="246">
        <v>0</v>
      </c>
      <c r="K89" s="246">
        <v>14781.24</v>
      </c>
      <c r="L89" s="97" t="s">
        <v>223</v>
      </c>
      <c r="M89" s="97" t="s">
        <v>53</v>
      </c>
      <c r="N89" s="97" t="s">
        <v>185</v>
      </c>
    </row>
    <row r="90" spans="1:14" ht="30" x14ac:dyDescent="0.25">
      <c r="A90" s="97" t="s">
        <v>2038</v>
      </c>
      <c r="B90" s="97" t="s">
        <v>215</v>
      </c>
      <c r="C90" s="97" t="s">
        <v>15</v>
      </c>
      <c r="D90" s="97" t="s">
        <v>65</v>
      </c>
      <c r="E90" s="97" t="s">
        <v>66</v>
      </c>
      <c r="F90" s="245">
        <v>42788</v>
      </c>
      <c r="G90" s="246">
        <v>465648.77</v>
      </c>
      <c r="H90" s="246">
        <v>419037</v>
      </c>
      <c r="I90" s="246">
        <v>419037</v>
      </c>
      <c r="J90" s="246">
        <v>0</v>
      </c>
      <c r="K90" s="246">
        <v>46611.77</v>
      </c>
      <c r="L90" s="97" t="s">
        <v>221</v>
      </c>
      <c r="M90" s="97" t="s">
        <v>28</v>
      </c>
      <c r="N90" s="97" t="s">
        <v>140</v>
      </c>
    </row>
    <row r="91" spans="1:14" ht="45" x14ac:dyDescent="0.25">
      <c r="A91" s="97" t="s">
        <v>2039</v>
      </c>
      <c r="B91" s="97" t="s">
        <v>220</v>
      </c>
      <c r="C91" s="97" t="s">
        <v>15</v>
      </c>
      <c r="D91" s="97" t="s">
        <v>65</v>
      </c>
      <c r="E91" s="97" t="s">
        <v>66</v>
      </c>
      <c r="F91" s="245">
        <v>42793</v>
      </c>
      <c r="G91" s="246">
        <v>300064.5</v>
      </c>
      <c r="H91" s="246">
        <v>255000</v>
      </c>
      <c r="I91" s="246">
        <v>255000</v>
      </c>
      <c r="J91" s="246">
        <v>0</v>
      </c>
      <c r="K91" s="246">
        <v>45064.5</v>
      </c>
      <c r="L91" s="97" t="s">
        <v>225</v>
      </c>
      <c r="M91" s="97" t="s">
        <v>53</v>
      </c>
      <c r="N91" s="97" t="s">
        <v>226</v>
      </c>
    </row>
    <row r="92" spans="1:14" ht="30" x14ac:dyDescent="0.25">
      <c r="A92" s="97" t="s">
        <v>2040</v>
      </c>
      <c r="B92" s="97" t="s">
        <v>236</v>
      </c>
      <c r="C92" s="97" t="s">
        <v>15</v>
      </c>
      <c r="D92" s="97" t="s">
        <v>65</v>
      </c>
      <c r="E92" s="97" t="s">
        <v>66</v>
      </c>
      <c r="F92" s="245">
        <v>42781</v>
      </c>
      <c r="G92" s="246">
        <v>532137.19999999995</v>
      </c>
      <c r="H92" s="246">
        <v>473548.89</v>
      </c>
      <c r="I92" s="246">
        <v>473548.89</v>
      </c>
      <c r="J92" s="246">
        <v>0</v>
      </c>
      <c r="K92" s="246">
        <v>58588.31</v>
      </c>
      <c r="L92" s="97" t="s">
        <v>237</v>
      </c>
      <c r="M92" s="97" t="s">
        <v>28</v>
      </c>
      <c r="N92" s="97" t="s">
        <v>140</v>
      </c>
    </row>
    <row r="93" spans="1:14" ht="30" x14ac:dyDescent="0.25">
      <c r="A93" s="97" t="s">
        <v>2041</v>
      </c>
      <c r="B93" s="97" t="s">
        <v>424</v>
      </c>
      <c r="C93" s="97" t="s">
        <v>24</v>
      </c>
      <c r="D93" s="97" t="s">
        <v>425</v>
      </c>
      <c r="E93" s="97" t="s">
        <v>26</v>
      </c>
      <c r="F93" s="245">
        <v>42808</v>
      </c>
      <c r="G93" s="246">
        <v>6844500</v>
      </c>
      <c r="H93" s="246">
        <v>5817825</v>
      </c>
      <c r="I93" s="246">
        <v>5817825</v>
      </c>
      <c r="J93" s="246">
        <v>0</v>
      </c>
      <c r="K93" s="246">
        <v>1026675</v>
      </c>
      <c r="L93" s="97" t="s">
        <v>227</v>
      </c>
      <c r="M93" s="97" t="s">
        <v>44</v>
      </c>
      <c r="N93" s="97" t="s">
        <v>62</v>
      </c>
    </row>
    <row r="94" spans="1:14" ht="30" x14ac:dyDescent="0.25">
      <c r="A94" s="97" t="s">
        <v>2042</v>
      </c>
      <c r="B94" s="97" t="s">
        <v>419</v>
      </c>
      <c r="C94" s="97" t="s">
        <v>15</v>
      </c>
      <c r="D94" s="97" t="s">
        <v>65</v>
      </c>
      <c r="E94" s="97" t="s">
        <v>66</v>
      </c>
      <c r="F94" s="245">
        <v>42801</v>
      </c>
      <c r="G94" s="246">
        <v>245415.79</v>
      </c>
      <c r="H94" s="246">
        <v>218395.51</v>
      </c>
      <c r="I94" s="246">
        <v>218395.51</v>
      </c>
      <c r="J94" s="246">
        <v>0</v>
      </c>
      <c r="K94" s="246">
        <v>27020.28</v>
      </c>
      <c r="L94" s="97" t="s">
        <v>420</v>
      </c>
      <c r="M94" s="97" t="s">
        <v>28</v>
      </c>
      <c r="N94" s="97" t="s">
        <v>140</v>
      </c>
    </row>
    <row r="95" spans="1:14" ht="45" x14ac:dyDescent="0.25">
      <c r="A95" s="97" t="s">
        <v>2043</v>
      </c>
      <c r="B95" s="97" t="s">
        <v>421</v>
      </c>
      <c r="C95" s="97" t="s">
        <v>15</v>
      </c>
      <c r="D95" s="97" t="s">
        <v>65</v>
      </c>
      <c r="E95" s="97" t="s">
        <v>66</v>
      </c>
      <c r="F95" s="245">
        <v>42807</v>
      </c>
      <c r="G95" s="246">
        <v>1021830.98</v>
      </c>
      <c r="H95" s="246">
        <v>919647.88</v>
      </c>
      <c r="I95" s="246">
        <v>919647.88</v>
      </c>
      <c r="J95" s="246">
        <v>0</v>
      </c>
      <c r="K95" s="246">
        <v>102183.1</v>
      </c>
      <c r="L95" s="97" t="s">
        <v>422</v>
      </c>
      <c r="M95" s="97" t="s">
        <v>28</v>
      </c>
      <c r="N95" s="97" t="s">
        <v>423</v>
      </c>
    </row>
    <row r="96" spans="1:14" ht="45" x14ac:dyDescent="0.25">
      <c r="A96" s="97" t="s">
        <v>2044</v>
      </c>
      <c r="B96" s="97" t="s">
        <v>413</v>
      </c>
      <c r="C96" s="97" t="s">
        <v>35</v>
      </c>
      <c r="D96" s="97" t="s">
        <v>34</v>
      </c>
      <c r="E96" s="97" t="s">
        <v>17</v>
      </c>
      <c r="F96" s="245">
        <v>42817</v>
      </c>
      <c r="G96" s="246">
        <v>1752300</v>
      </c>
      <c r="H96" s="246">
        <v>1401840</v>
      </c>
      <c r="I96" s="246">
        <v>1401840</v>
      </c>
      <c r="J96" s="246">
        <v>0</v>
      </c>
      <c r="K96" s="246">
        <v>350460</v>
      </c>
      <c r="L96" s="97" t="s">
        <v>414</v>
      </c>
      <c r="M96" s="97" t="s">
        <v>28</v>
      </c>
      <c r="N96" s="97" t="s">
        <v>29</v>
      </c>
    </row>
    <row r="97" spans="1:14" ht="30" x14ac:dyDescent="0.25">
      <c r="A97" s="97" t="s">
        <v>2045</v>
      </c>
      <c r="B97" s="97" t="s">
        <v>1172</v>
      </c>
      <c r="C97" s="97" t="s">
        <v>35</v>
      </c>
      <c r="D97" s="97" t="s">
        <v>34</v>
      </c>
      <c r="E97" s="97" t="s">
        <v>17</v>
      </c>
      <c r="F97" s="245">
        <v>42817</v>
      </c>
      <c r="G97" s="246">
        <v>2313850</v>
      </c>
      <c r="H97" s="246">
        <v>1876755</v>
      </c>
      <c r="I97" s="246">
        <v>1876755</v>
      </c>
      <c r="J97" s="246">
        <v>0</v>
      </c>
      <c r="K97" s="246">
        <v>437095</v>
      </c>
      <c r="L97" s="97" t="s">
        <v>411</v>
      </c>
      <c r="M97" s="97" t="s">
        <v>28</v>
      </c>
      <c r="N97" s="97" t="s">
        <v>412</v>
      </c>
    </row>
    <row r="98" spans="1:14" ht="45" x14ac:dyDescent="0.25">
      <c r="A98" s="97" t="s">
        <v>2046</v>
      </c>
      <c r="B98" s="97" t="s">
        <v>405</v>
      </c>
      <c r="C98" s="97" t="s">
        <v>229</v>
      </c>
      <c r="D98" s="97" t="s">
        <v>228</v>
      </c>
      <c r="E98" s="97" t="s">
        <v>50</v>
      </c>
      <c r="F98" s="245">
        <v>42817</v>
      </c>
      <c r="G98" s="227">
        <v>6637427.5199999996</v>
      </c>
      <c r="H98" s="227">
        <v>5595000.9100000001</v>
      </c>
      <c r="I98" s="227">
        <v>5595000.9100000001</v>
      </c>
      <c r="J98" s="227">
        <v>0</v>
      </c>
      <c r="K98" s="227">
        <v>1042426.61</v>
      </c>
      <c r="L98" s="97" t="s">
        <v>1648</v>
      </c>
      <c r="M98" s="97" t="s">
        <v>44</v>
      </c>
      <c r="N98" s="97" t="s">
        <v>62</v>
      </c>
    </row>
    <row r="99" spans="1:14" ht="30" x14ac:dyDescent="0.25">
      <c r="A99" s="97" t="s">
        <v>2047</v>
      </c>
      <c r="B99" s="97" t="s">
        <v>415</v>
      </c>
      <c r="C99" s="97" t="s">
        <v>35</v>
      </c>
      <c r="D99" s="97" t="s">
        <v>34</v>
      </c>
      <c r="E99" s="97" t="s">
        <v>17</v>
      </c>
      <c r="F99" s="245">
        <v>42817</v>
      </c>
      <c r="G99" s="246">
        <v>1971000</v>
      </c>
      <c r="H99" s="246">
        <v>1576800</v>
      </c>
      <c r="I99" s="246">
        <v>1576800</v>
      </c>
      <c r="J99" s="246">
        <v>0</v>
      </c>
      <c r="K99" s="246">
        <v>394200</v>
      </c>
      <c r="L99" s="97" t="s">
        <v>416</v>
      </c>
      <c r="M99" s="97" t="s">
        <v>28</v>
      </c>
      <c r="N99" s="97" t="s">
        <v>29</v>
      </c>
    </row>
    <row r="100" spans="1:14" ht="45" x14ac:dyDescent="0.25">
      <c r="A100" s="97" t="s">
        <v>2048</v>
      </c>
      <c r="B100" s="97" t="s">
        <v>417</v>
      </c>
      <c r="C100" s="97" t="s">
        <v>15</v>
      </c>
      <c r="D100" s="97" t="s">
        <v>16</v>
      </c>
      <c r="E100" s="97" t="s">
        <v>17</v>
      </c>
      <c r="F100" s="245">
        <v>42821</v>
      </c>
      <c r="G100" s="246">
        <v>1221600</v>
      </c>
      <c r="H100" s="246">
        <v>553620</v>
      </c>
      <c r="I100" s="246">
        <v>553620</v>
      </c>
      <c r="J100" s="246">
        <v>0</v>
      </c>
      <c r="K100" s="246">
        <v>667980</v>
      </c>
      <c r="L100" s="97" t="s">
        <v>418</v>
      </c>
      <c r="M100" s="97" t="s">
        <v>39</v>
      </c>
      <c r="N100" s="97" t="s">
        <v>146</v>
      </c>
    </row>
    <row r="101" spans="1:14" ht="45" x14ac:dyDescent="0.25">
      <c r="A101" s="97" t="s">
        <v>2049</v>
      </c>
      <c r="B101" s="97" t="s">
        <v>668</v>
      </c>
      <c r="C101" s="97" t="s">
        <v>229</v>
      </c>
      <c r="D101" s="97" t="s">
        <v>228</v>
      </c>
      <c r="E101" s="97" t="s">
        <v>50</v>
      </c>
      <c r="F101" s="245">
        <v>42835</v>
      </c>
      <c r="G101" s="246">
        <v>9512364.1699999999</v>
      </c>
      <c r="H101" s="246">
        <v>8085509.54</v>
      </c>
      <c r="I101" s="246">
        <v>8085509.54</v>
      </c>
      <c r="J101" s="246">
        <v>0</v>
      </c>
      <c r="K101" s="246">
        <v>1426854.63</v>
      </c>
      <c r="L101" s="97" t="s">
        <v>1649</v>
      </c>
      <c r="M101" s="97" t="s">
        <v>53</v>
      </c>
      <c r="N101" s="97" t="s">
        <v>54</v>
      </c>
    </row>
    <row r="102" spans="1:14" x14ac:dyDescent="0.25">
      <c r="A102" s="97" t="s">
        <v>2050</v>
      </c>
      <c r="B102" s="97" t="s">
        <v>686</v>
      </c>
      <c r="C102" s="97" t="s">
        <v>687</v>
      </c>
      <c r="D102" s="97" t="s">
        <v>688</v>
      </c>
      <c r="E102" s="97" t="s">
        <v>689</v>
      </c>
      <c r="F102" s="245">
        <v>42865</v>
      </c>
      <c r="G102" s="246">
        <v>130576065</v>
      </c>
      <c r="H102" s="246">
        <v>117567474.53</v>
      </c>
      <c r="I102" s="246">
        <v>99932353.349999994</v>
      </c>
      <c r="J102" s="246">
        <v>17635121.18</v>
      </c>
      <c r="K102" s="246">
        <v>13008590.470000001</v>
      </c>
      <c r="L102" s="97" t="s">
        <v>690</v>
      </c>
      <c r="M102" s="97" t="s">
        <v>28</v>
      </c>
      <c r="N102" s="97" t="s">
        <v>29</v>
      </c>
    </row>
    <row r="103" spans="1:14" ht="30" x14ac:dyDescent="0.25">
      <c r="A103" s="97" t="s">
        <v>2051</v>
      </c>
      <c r="B103" s="97" t="s">
        <v>691</v>
      </c>
      <c r="C103" s="97" t="s">
        <v>206</v>
      </c>
      <c r="D103" s="97" t="s">
        <v>207</v>
      </c>
      <c r="E103" s="97" t="s">
        <v>17</v>
      </c>
      <c r="F103" s="245">
        <v>42858</v>
      </c>
      <c r="G103" s="227">
        <v>643480</v>
      </c>
      <c r="H103" s="227">
        <v>545010.26</v>
      </c>
      <c r="I103" s="227">
        <v>545010.26</v>
      </c>
      <c r="J103" s="227">
        <v>0</v>
      </c>
      <c r="K103" s="227">
        <v>98469.74</v>
      </c>
      <c r="L103" s="97" t="s">
        <v>692</v>
      </c>
      <c r="M103" s="247" t="s">
        <v>28</v>
      </c>
      <c r="N103" s="247" t="s">
        <v>29</v>
      </c>
    </row>
    <row r="104" spans="1:14" ht="30" x14ac:dyDescent="0.25">
      <c r="A104" s="97" t="s">
        <v>2052</v>
      </c>
      <c r="B104" s="97" t="s">
        <v>693</v>
      </c>
      <c r="C104" s="97" t="s">
        <v>58</v>
      </c>
      <c r="D104" s="97" t="s">
        <v>59</v>
      </c>
      <c r="E104" s="97" t="s">
        <v>50</v>
      </c>
      <c r="F104" s="248">
        <v>42870</v>
      </c>
      <c r="G104" s="227">
        <v>16595698.75</v>
      </c>
      <c r="H104" s="227">
        <v>16595698.75</v>
      </c>
      <c r="I104" s="227">
        <v>14106343.939999999</v>
      </c>
      <c r="J104" s="227">
        <v>2489354.81</v>
      </c>
      <c r="K104" s="227">
        <v>0</v>
      </c>
      <c r="L104" s="97" t="s">
        <v>694</v>
      </c>
      <c r="M104" s="97" t="s">
        <v>53</v>
      </c>
      <c r="N104" s="97" t="s">
        <v>150</v>
      </c>
    </row>
    <row r="105" spans="1:14" ht="30" x14ac:dyDescent="0.25">
      <c r="A105" s="97" t="s">
        <v>2053</v>
      </c>
      <c r="B105" s="97" t="s">
        <v>779</v>
      </c>
      <c r="C105" s="97" t="s">
        <v>58</v>
      </c>
      <c r="D105" s="97" t="s">
        <v>59</v>
      </c>
      <c r="E105" s="97" t="s">
        <v>50</v>
      </c>
      <c r="F105" s="245">
        <v>42871</v>
      </c>
      <c r="G105" s="227">
        <v>34236121.219999999</v>
      </c>
      <c r="H105" s="227">
        <v>34236121.219999999</v>
      </c>
      <c r="I105" s="227">
        <v>29100703.030000001</v>
      </c>
      <c r="J105" s="227">
        <v>5135418.1900000004</v>
      </c>
      <c r="K105" s="227">
        <v>0</v>
      </c>
      <c r="L105" s="97" t="s">
        <v>780</v>
      </c>
      <c r="M105" s="247" t="s">
        <v>39</v>
      </c>
      <c r="N105" s="247" t="s">
        <v>146</v>
      </c>
    </row>
    <row r="106" spans="1:14" ht="45" x14ac:dyDescent="0.25">
      <c r="A106" s="97" t="s">
        <v>2054</v>
      </c>
      <c r="B106" s="97" t="s">
        <v>781</v>
      </c>
      <c r="C106" s="97" t="s">
        <v>229</v>
      </c>
      <c r="D106" s="97" t="s">
        <v>228</v>
      </c>
      <c r="E106" s="97" t="s">
        <v>50</v>
      </c>
      <c r="F106" s="245">
        <v>42871</v>
      </c>
      <c r="G106" s="227">
        <v>5845777.9299999997</v>
      </c>
      <c r="H106" s="227">
        <v>4968911.24</v>
      </c>
      <c r="I106" s="227">
        <v>4968911.24</v>
      </c>
      <c r="J106" s="227">
        <v>0</v>
      </c>
      <c r="K106" s="227">
        <v>876866.69</v>
      </c>
      <c r="L106" s="97" t="s">
        <v>231</v>
      </c>
      <c r="M106" s="247" t="s">
        <v>39</v>
      </c>
      <c r="N106" s="247" t="s">
        <v>146</v>
      </c>
    </row>
    <row r="107" spans="1:14" ht="30" x14ac:dyDescent="0.25">
      <c r="A107" s="97" t="s">
        <v>2055</v>
      </c>
      <c r="B107" s="97" t="s">
        <v>782</v>
      </c>
      <c r="C107" s="97" t="s">
        <v>15</v>
      </c>
      <c r="D107" s="97" t="s">
        <v>117</v>
      </c>
      <c r="E107" s="97" t="s">
        <v>17</v>
      </c>
      <c r="F107" s="245">
        <v>42874</v>
      </c>
      <c r="G107" s="227">
        <v>4994544.99</v>
      </c>
      <c r="H107" s="227">
        <v>1922813.34</v>
      </c>
      <c r="I107" s="227">
        <v>1922813.34</v>
      </c>
      <c r="J107" s="227">
        <v>0</v>
      </c>
      <c r="K107" s="227">
        <v>3071731.65</v>
      </c>
      <c r="L107" s="97" t="s">
        <v>783</v>
      </c>
      <c r="M107" s="247" t="s">
        <v>44</v>
      </c>
      <c r="N107" s="247" t="s">
        <v>784</v>
      </c>
    </row>
    <row r="108" spans="1:14" x14ac:dyDescent="0.25">
      <c r="A108" s="97" t="s">
        <v>2056</v>
      </c>
      <c r="B108" s="97" t="s">
        <v>793</v>
      </c>
      <c r="C108" s="97" t="s">
        <v>15</v>
      </c>
      <c r="D108" s="97" t="s">
        <v>117</v>
      </c>
      <c r="E108" s="97" t="s">
        <v>17</v>
      </c>
      <c r="F108" s="245">
        <v>42887</v>
      </c>
      <c r="G108" s="227">
        <v>12856444</v>
      </c>
      <c r="H108" s="227">
        <v>5954616.0499999998</v>
      </c>
      <c r="I108" s="227">
        <v>5954616.0499999998</v>
      </c>
      <c r="J108" s="227">
        <v>0</v>
      </c>
      <c r="K108" s="227">
        <v>6901827.9500000002</v>
      </c>
      <c r="L108" s="97" t="s">
        <v>794</v>
      </c>
      <c r="M108" s="247" t="s">
        <v>20</v>
      </c>
      <c r="N108" s="247" t="s">
        <v>19</v>
      </c>
    </row>
    <row r="109" spans="1:14" ht="30" x14ac:dyDescent="0.25">
      <c r="A109" s="97" t="s">
        <v>2057</v>
      </c>
      <c r="B109" s="97" t="s">
        <v>889</v>
      </c>
      <c r="C109" s="97" t="s">
        <v>15</v>
      </c>
      <c r="D109" s="97" t="s">
        <v>65</v>
      </c>
      <c r="E109" s="97" t="s">
        <v>66</v>
      </c>
      <c r="F109" s="245">
        <v>42895</v>
      </c>
      <c r="G109" s="227">
        <v>621714</v>
      </c>
      <c r="H109" s="227">
        <v>521714</v>
      </c>
      <c r="I109" s="227">
        <v>521714</v>
      </c>
      <c r="J109" s="227">
        <v>0</v>
      </c>
      <c r="K109" s="227">
        <v>100000</v>
      </c>
      <c r="L109" s="97" t="s">
        <v>890</v>
      </c>
      <c r="M109" s="247" t="s">
        <v>28</v>
      </c>
      <c r="N109" s="247" t="s">
        <v>30</v>
      </c>
    </row>
    <row r="110" spans="1:14" ht="30" x14ac:dyDescent="0.25">
      <c r="A110" s="97" t="s">
        <v>2058</v>
      </c>
      <c r="B110" s="97" t="s">
        <v>895</v>
      </c>
      <c r="C110" s="97" t="s">
        <v>15</v>
      </c>
      <c r="D110" s="97" t="s">
        <v>117</v>
      </c>
      <c r="E110" s="97" t="s">
        <v>17</v>
      </c>
      <c r="F110" s="245">
        <v>42900</v>
      </c>
      <c r="G110" s="227">
        <v>11565704</v>
      </c>
      <c r="H110" s="227">
        <v>5275066.8</v>
      </c>
      <c r="I110" s="227">
        <v>5275066.8</v>
      </c>
      <c r="J110" s="227">
        <v>0</v>
      </c>
      <c r="K110" s="227">
        <v>6290637.2000000002</v>
      </c>
      <c r="L110" s="97" t="s">
        <v>896</v>
      </c>
      <c r="M110" s="247" t="s">
        <v>44</v>
      </c>
      <c r="N110" s="247" t="s">
        <v>62</v>
      </c>
    </row>
    <row r="111" spans="1:14" ht="30" x14ac:dyDescent="0.25">
      <c r="A111" s="97" t="s">
        <v>2059</v>
      </c>
      <c r="B111" s="97" t="s">
        <v>1652</v>
      </c>
      <c r="C111" s="97" t="s">
        <v>15</v>
      </c>
      <c r="D111" s="97" t="s">
        <v>117</v>
      </c>
      <c r="E111" s="97" t="s">
        <v>17</v>
      </c>
      <c r="F111" s="245">
        <v>42892</v>
      </c>
      <c r="G111" s="227">
        <v>1589200</v>
      </c>
      <c r="H111" s="227">
        <v>604150</v>
      </c>
      <c r="I111" s="227">
        <v>604150</v>
      </c>
      <c r="J111" s="227">
        <v>0</v>
      </c>
      <c r="K111" s="227">
        <v>985050</v>
      </c>
      <c r="L111" s="97" t="s">
        <v>888</v>
      </c>
      <c r="M111" s="247" t="s">
        <v>53</v>
      </c>
      <c r="N111" s="247" t="s">
        <v>54</v>
      </c>
    </row>
    <row r="112" spans="1:14" ht="30" x14ac:dyDescent="0.25">
      <c r="A112" s="97" t="s">
        <v>2060</v>
      </c>
      <c r="B112" s="97" t="s">
        <v>1653</v>
      </c>
      <c r="C112" s="97" t="s">
        <v>15</v>
      </c>
      <c r="D112" s="97" t="s">
        <v>65</v>
      </c>
      <c r="E112" s="97" t="s">
        <v>66</v>
      </c>
      <c r="F112" s="245">
        <v>42898</v>
      </c>
      <c r="G112" s="227">
        <v>284625</v>
      </c>
      <c r="H112" s="227">
        <v>250000</v>
      </c>
      <c r="I112" s="227">
        <v>250000</v>
      </c>
      <c r="J112" s="227">
        <v>0</v>
      </c>
      <c r="K112" s="227">
        <v>34625</v>
      </c>
      <c r="L112" s="97" t="s">
        <v>891</v>
      </c>
      <c r="M112" s="247" t="s">
        <v>53</v>
      </c>
      <c r="N112" s="247" t="s">
        <v>185</v>
      </c>
    </row>
    <row r="113" spans="1:14" ht="75" x14ac:dyDescent="0.25">
      <c r="A113" s="97" t="s">
        <v>2061</v>
      </c>
      <c r="B113" s="97" t="s">
        <v>892</v>
      </c>
      <c r="C113" s="97" t="s">
        <v>15</v>
      </c>
      <c r="D113" s="97" t="s">
        <v>65</v>
      </c>
      <c r="E113" s="97" t="s">
        <v>66</v>
      </c>
      <c r="F113" s="245">
        <v>42899</v>
      </c>
      <c r="G113" s="227">
        <v>283972.96000000002</v>
      </c>
      <c r="H113" s="227">
        <v>241377.02</v>
      </c>
      <c r="I113" s="227">
        <v>241377.02</v>
      </c>
      <c r="J113" s="227">
        <v>0</v>
      </c>
      <c r="K113" s="227">
        <v>42595.94</v>
      </c>
      <c r="L113" s="97" t="s">
        <v>893</v>
      </c>
      <c r="M113" s="247" t="s">
        <v>20</v>
      </c>
      <c r="N113" s="247" t="s">
        <v>894</v>
      </c>
    </row>
    <row r="114" spans="1:14" ht="30" x14ac:dyDescent="0.25">
      <c r="A114" s="97" t="s">
        <v>2062</v>
      </c>
      <c r="B114" s="97" t="s">
        <v>897</v>
      </c>
      <c r="C114" s="97" t="s">
        <v>15</v>
      </c>
      <c r="D114" s="97" t="s">
        <v>65</v>
      </c>
      <c r="E114" s="97" t="s">
        <v>66</v>
      </c>
      <c r="F114" s="245">
        <v>42898</v>
      </c>
      <c r="G114" s="227">
        <v>579490.25</v>
      </c>
      <c r="H114" s="227">
        <v>521541.22</v>
      </c>
      <c r="I114" s="227">
        <v>521541.22</v>
      </c>
      <c r="J114" s="227">
        <v>0</v>
      </c>
      <c r="K114" s="227">
        <v>57949.03</v>
      </c>
      <c r="L114" s="97" t="s">
        <v>898</v>
      </c>
      <c r="M114" s="247" t="s">
        <v>28</v>
      </c>
      <c r="N114" s="247" t="s">
        <v>899</v>
      </c>
    </row>
    <row r="115" spans="1:14" ht="45" x14ac:dyDescent="0.25">
      <c r="A115" s="97" t="s">
        <v>2063</v>
      </c>
      <c r="B115" s="97" t="s">
        <v>900</v>
      </c>
      <c r="C115" s="97" t="s">
        <v>901</v>
      </c>
      <c r="D115" s="97" t="s">
        <v>902</v>
      </c>
      <c r="E115" s="97" t="s">
        <v>50</v>
      </c>
      <c r="F115" s="245">
        <v>42912</v>
      </c>
      <c r="G115" s="227">
        <v>8585564.6799999997</v>
      </c>
      <c r="H115" s="227">
        <v>8585564.6799999997</v>
      </c>
      <c r="I115" s="227">
        <v>7297729.9800000004</v>
      </c>
      <c r="J115" s="227">
        <v>1287834.7</v>
      </c>
      <c r="K115" s="227">
        <v>0</v>
      </c>
      <c r="L115" s="97" t="s">
        <v>903</v>
      </c>
      <c r="M115" s="247" t="s">
        <v>28</v>
      </c>
      <c r="N115" s="247" t="s">
        <v>29</v>
      </c>
    </row>
    <row r="116" spans="1:14" ht="30" x14ac:dyDescent="0.25">
      <c r="A116" s="97" t="s">
        <v>2064</v>
      </c>
      <c r="B116" s="97" t="s">
        <v>904</v>
      </c>
      <c r="C116" s="97" t="s">
        <v>905</v>
      </c>
      <c r="D116" s="97" t="s">
        <v>1650</v>
      </c>
      <c r="E116" s="97" t="s">
        <v>17</v>
      </c>
      <c r="F116" s="245">
        <v>42915</v>
      </c>
      <c r="G116" s="227">
        <v>1496927</v>
      </c>
      <c r="H116" s="227">
        <v>1038814.37</v>
      </c>
      <c r="I116" s="227">
        <v>1038814.37</v>
      </c>
      <c r="J116" s="227">
        <v>0</v>
      </c>
      <c r="K116" s="227">
        <v>458112.63</v>
      </c>
      <c r="L116" s="97" t="s">
        <v>906</v>
      </c>
      <c r="M116" s="247" t="s">
        <v>28</v>
      </c>
      <c r="N116" s="247" t="s">
        <v>29</v>
      </c>
    </row>
    <row r="117" spans="1:14" ht="45" x14ac:dyDescent="0.25">
      <c r="A117" s="97" t="s">
        <v>2065</v>
      </c>
      <c r="B117" s="97" t="s">
        <v>1654</v>
      </c>
      <c r="C117" s="97" t="s">
        <v>905</v>
      </c>
      <c r="D117" s="97" t="s">
        <v>1650</v>
      </c>
      <c r="E117" s="97" t="s">
        <v>17</v>
      </c>
      <c r="F117" s="245">
        <v>42915</v>
      </c>
      <c r="G117" s="227">
        <v>13568172.35</v>
      </c>
      <c r="H117" s="227">
        <v>6660489.0800000001</v>
      </c>
      <c r="I117" s="227">
        <v>6660489.0800000001</v>
      </c>
      <c r="J117" s="227">
        <v>0</v>
      </c>
      <c r="K117" s="227">
        <v>6907683.2699999996</v>
      </c>
      <c r="L117" s="97" t="s">
        <v>907</v>
      </c>
      <c r="M117" s="247" t="s">
        <v>39</v>
      </c>
      <c r="N117" s="247" t="s">
        <v>146</v>
      </c>
    </row>
    <row r="118" spans="1:14" ht="30" x14ac:dyDescent="0.25">
      <c r="A118" s="97" t="s">
        <v>2066</v>
      </c>
      <c r="B118" s="97" t="s">
        <v>915</v>
      </c>
      <c r="C118" s="97" t="s">
        <v>905</v>
      </c>
      <c r="D118" s="97" t="s">
        <v>1650</v>
      </c>
      <c r="E118" s="97" t="s">
        <v>17</v>
      </c>
      <c r="F118" s="245">
        <v>42915</v>
      </c>
      <c r="G118" s="227">
        <v>22628137.780000001</v>
      </c>
      <c r="H118" s="227">
        <v>17927218.210000001</v>
      </c>
      <c r="I118" s="227">
        <v>17927218.210000001</v>
      </c>
      <c r="J118" s="227">
        <v>0</v>
      </c>
      <c r="K118" s="227">
        <v>4700919.57</v>
      </c>
      <c r="L118" s="97" t="s">
        <v>916</v>
      </c>
      <c r="M118" s="247" t="s">
        <v>28</v>
      </c>
      <c r="N118" s="247" t="s">
        <v>29</v>
      </c>
    </row>
    <row r="119" spans="1:14" ht="30" x14ac:dyDescent="0.25">
      <c r="A119" s="97" t="s">
        <v>2067</v>
      </c>
      <c r="B119" s="97" t="s">
        <v>918</v>
      </c>
      <c r="C119" s="97" t="s">
        <v>919</v>
      </c>
      <c r="D119" s="97" t="s">
        <v>920</v>
      </c>
      <c r="E119" s="97" t="s">
        <v>66</v>
      </c>
      <c r="F119" s="245">
        <v>42927</v>
      </c>
      <c r="G119" s="227">
        <v>533465.88</v>
      </c>
      <c r="H119" s="227">
        <v>332101.15000000002</v>
      </c>
      <c r="I119" s="227">
        <v>332101.15000000002</v>
      </c>
      <c r="J119" s="227">
        <v>0</v>
      </c>
      <c r="K119" s="227">
        <v>201364.73</v>
      </c>
      <c r="L119" s="97" t="s">
        <v>921</v>
      </c>
      <c r="M119" s="247" t="s">
        <v>28</v>
      </c>
      <c r="N119" s="247" t="s">
        <v>412</v>
      </c>
    </row>
    <row r="120" spans="1:14" ht="30" x14ac:dyDescent="0.25">
      <c r="A120" s="97" t="s">
        <v>2068</v>
      </c>
      <c r="B120" s="97" t="s">
        <v>922</v>
      </c>
      <c r="C120" s="97" t="s">
        <v>919</v>
      </c>
      <c r="D120" s="97" t="s">
        <v>920</v>
      </c>
      <c r="E120" s="97" t="s">
        <v>66</v>
      </c>
      <c r="F120" s="248">
        <v>42927</v>
      </c>
      <c r="G120" s="227">
        <v>649741.96</v>
      </c>
      <c r="H120" s="227">
        <v>400194.6</v>
      </c>
      <c r="I120" s="227">
        <v>400194.6</v>
      </c>
      <c r="J120" s="227">
        <v>0</v>
      </c>
      <c r="K120" s="227">
        <v>249547.36</v>
      </c>
      <c r="L120" s="97" t="s">
        <v>921</v>
      </c>
      <c r="M120" s="247" t="s">
        <v>28</v>
      </c>
      <c r="N120" s="247" t="s">
        <v>412</v>
      </c>
    </row>
    <row r="121" spans="1:14" ht="30" x14ac:dyDescent="0.25">
      <c r="A121" s="97" t="s">
        <v>2069</v>
      </c>
      <c r="B121" s="97" t="s">
        <v>1655</v>
      </c>
      <c r="C121" s="97" t="s">
        <v>919</v>
      </c>
      <c r="D121" s="97" t="s">
        <v>920</v>
      </c>
      <c r="E121" s="97" t="s">
        <v>66</v>
      </c>
      <c r="F121" s="248">
        <v>42927</v>
      </c>
      <c r="G121" s="227">
        <v>520697.45</v>
      </c>
      <c r="H121" s="227">
        <v>320841.99</v>
      </c>
      <c r="I121" s="227">
        <v>320841.99</v>
      </c>
      <c r="J121" s="227">
        <v>0</v>
      </c>
      <c r="K121" s="227">
        <v>199855.46</v>
      </c>
      <c r="L121" s="97" t="s">
        <v>921</v>
      </c>
      <c r="M121" s="247" t="s">
        <v>28</v>
      </c>
      <c r="N121" s="247" t="s">
        <v>412</v>
      </c>
    </row>
    <row r="122" spans="1:14" ht="30" x14ac:dyDescent="0.25">
      <c r="A122" s="97" t="s">
        <v>2070</v>
      </c>
      <c r="B122" s="97" t="s">
        <v>923</v>
      </c>
      <c r="C122" s="97" t="s">
        <v>919</v>
      </c>
      <c r="D122" s="97" t="s">
        <v>920</v>
      </c>
      <c r="E122" s="97" t="s">
        <v>66</v>
      </c>
      <c r="F122" s="248">
        <v>42927</v>
      </c>
      <c r="G122" s="227">
        <v>5606102.4400000004</v>
      </c>
      <c r="H122" s="227">
        <v>3398223.96</v>
      </c>
      <c r="I122" s="227">
        <v>3398223.96</v>
      </c>
      <c r="J122" s="227">
        <v>0</v>
      </c>
      <c r="K122" s="227">
        <v>2207878.48</v>
      </c>
      <c r="L122" s="97" t="s">
        <v>924</v>
      </c>
      <c r="M122" s="247" t="s">
        <v>28</v>
      </c>
      <c r="N122" s="247" t="s">
        <v>29</v>
      </c>
    </row>
    <row r="123" spans="1:14" x14ac:dyDescent="0.25">
      <c r="A123" s="97" t="s">
        <v>2071</v>
      </c>
      <c r="B123" s="97" t="s">
        <v>1000</v>
      </c>
      <c r="C123" s="97" t="s">
        <v>15</v>
      </c>
      <c r="D123" s="97" t="s">
        <v>1001</v>
      </c>
      <c r="E123" s="97" t="s">
        <v>17</v>
      </c>
      <c r="F123" s="248">
        <v>42937</v>
      </c>
      <c r="G123" s="227">
        <v>15223443.73</v>
      </c>
      <c r="H123" s="227">
        <v>6910064.2199999997</v>
      </c>
      <c r="I123" s="227">
        <v>6910064.2199999997</v>
      </c>
      <c r="J123" s="227">
        <v>0</v>
      </c>
      <c r="K123" s="227">
        <v>8313379.5099999998</v>
      </c>
      <c r="L123" s="97" t="s">
        <v>1002</v>
      </c>
      <c r="M123" s="247" t="s">
        <v>39</v>
      </c>
      <c r="N123" s="247" t="s">
        <v>134</v>
      </c>
    </row>
    <row r="124" spans="1:14" ht="45" x14ac:dyDescent="0.25">
      <c r="A124" s="97" t="s">
        <v>2072</v>
      </c>
      <c r="B124" s="97" t="s">
        <v>1003</v>
      </c>
      <c r="C124" s="97" t="s">
        <v>15</v>
      </c>
      <c r="D124" s="97" t="s">
        <v>117</v>
      </c>
      <c r="E124" s="97" t="s">
        <v>17</v>
      </c>
      <c r="F124" s="248">
        <v>42940</v>
      </c>
      <c r="G124" s="227">
        <v>4602150</v>
      </c>
      <c r="H124" s="227">
        <v>1685662.5</v>
      </c>
      <c r="I124" s="227">
        <v>1685662.5</v>
      </c>
      <c r="J124" s="227">
        <v>0</v>
      </c>
      <c r="K124" s="227">
        <v>2916487.5</v>
      </c>
      <c r="L124" s="97" t="s">
        <v>1004</v>
      </c>
      <c r="M124" s="247" t="s">
        <v>28</v>
      </c>
      <c r="N124" s="247" t="s">
        <v>213</v>
      </c>
    </row>
    <row r="125" spans="1:14" ht="30" x14ac:dyDescent="0.25">
      <c r="A125" s="97" t="s">
        <v>2073</v>
      </c>
      <c r="B125" s="97" t="s">
        <v>1022</v>
      </c>
      <c r="C125" s="97" t="s">
        <v>1016</v>
      </c>
      <c r="D125" s="97" t="s">
        <v>1023</v>
      </c>
      <c r="E125" s="97" t="s">
        <v>689</v>
      </c>
      <c r="F125" s="248">
        <v>42941</v>
      </c>
      <c r="G125" s="227">
        <v>200679737</v>
      </c>
      <c r="H125" s="227">
        <v>146679832</v>
      </c>
      <c r="I125" s="227">
        <v>146679832</v>
      </c>
      <c r="J125" s="227">
        <v>0</v>
      </c>
      <c r="K125" s="227">
        <v>53999905</v>
      </c>
      <c r="L125" s="97" t="s">
        <v>1024</v>
      </c>
      <c r="M125" s="247" t="s">
        <v>28</v>
      </c>
      <c r="N125" s="247" t="s">
        <v>29</v>
      </c>
    </row>
    <row r="126" spans="1:14" ht="30" x14ac:dyDescent="0.25">
      <c r="A126" s="97" t="s">
        <v>2074</v>
      </c>
      <c r="B126" s="97" t="s">
        <v>1025</v>
      </c>
      <c r="C126" s="97" t="s">
        <v>1026</v>
      </c>
      <c r="D126" s="97" t="s">
        <v>1027</v>
      </c>
      <c r="E126" s="97" t="s">
        <v>689</v>
      </c>
      <c r="F126" s="248">
        <v>42941</v>
      </c>
      <c r="G126" s="227">
        <v>74647987</v>
      </c>
      <c r="H126" s="227">
        <v>55828986</v>
      </c>
      <c r="I126" s="227">
        <v>55828986</v>
      </c>
      <c r="J126" s="227">
        <v>0</v>
      </c>
      <c r="K126" s="227">
        <v>18819001</v>
      </c>
      <c r="L126" s="97" t="s">
        <v>1024</v>
      </c>
      <c r="M126" s="247" t="s">
        <v>28</v>
      </c>
      <c r="N126" s="247" t="s">
        <v>29</v>
      </c>
    </row>
    <row r="127" spans="1:14" ht="30" x14ac:dyDescent="0.25">
      <c r="A127" s="97" t="s">
        <v>2075</v>
      </c>
      <c r="B127" s="97" t="s">
        <v>1015</v>
      </c>
      <c r="C127" s="97" t="s">
        <v>1016</v>
      </c>
      <c r="D127" s="97" t="s">
        <v>1017</v>
      </c>
      <c r="E127" s="97" t="s">
        <v>689</v>
      </c>
      <c r="F127" s="248">
        <v>42927</v>
      </c>
      <c r="G127" s="227">
        <v>131826659.90000001</v>
      </c>
      <c r="H127" s="227">
        <v>92561675.959999993</v>
      </c>
      <c r="I127" s="227">
        <v>92561675.959999993</v>
      </c>
      <c r="J127" s="227">
        <v>0</v>
      </c>
      <c r="K127" s="227">
        <v>39264983.939999998</v>
      </c>
      <c r="L127" s="97" t="s">
        <v>1018</v>
      </c>
      <c r="M127" s="247" t="s">
        <v>44</v>
      </c>
      <c r="N127" s="247" t="s">
        <v>62</v>
      </c>
    </row>
    <row r="128" spans="1:14" ht="30" x14ac:dyDescent="0.25">
      <c r="A128" s="97" t="s">
        <v>2076</v>
      </c>
      <c r="B128" s="97" t="s">
        <v>1019</v>
      </c>
      <c r="C128" s="97" t="s">
        <v>1016</v>
      </c>
      <c r="D128" s="97" t="s">
        <v>1020</v>
      </c>
      <c r="E128" s="97" t="s">
        <v>689</v>
      </c>
      <c r="F128" s="248">
        <v>42941</v>
      </c>
      <c r="G128" s="227">
        <v>56817385.960000001</v>
      </c>
      <c r="H128" s="227">
        <v>40403030.740000002</v>
      </c>
      <c r="I128" s="227">
        <v>40403030.740000002</v>
      </c>
      <c r="J128" s="227">
        <v>0</v>
      </c>
      <c r="K128" s="227">
        <v>16414355.220000001</v>
      </c>
      <c r="L128" s="97" t="s">
        <v>1021</v>
      </c>
      <c r="M128" s="247" t="s">
        <v>53</v>
      </c>
      <c r="N128" s="247" t="s">
        <v>185</v>
      </c>
    </row>
    <row r="129" spans="1:14" ht="30" x14ac:dyDescent="0.25">
      <c r="A129" s="97" t="s">
        <v>2077</v>
      </c>
      <c r="B129" s="97" t="s">
        <v>1031</v>
      </c>
      <c r="C129" s="97" t="s">
        <v>1016</v>
      </c>
      <c r="D129" s="97" t="s">
        <v>1032</v>
      </c>
      <c r="E129" s="97" t="s">
        <v>689</v>
      </c>
      <c r="F129" s="248">
        <v>42941</v>
      </c>
      <c r="G129" s="227">
        <v>314144301</v>
      </c>
      <c r="H129" s="227">
        <v>221837433</v>
      </c>
      <c r="I129" s="227">
        <v>221837433</v>
      </c>
      <c r="J129" s="227">
        <v>0</v>
      </c>
      <c r="K129" s="227">
        <v>92306868</v>
      </c>
      <c r="L129" s="97" t="s">
        <v>1033</v>
      </c>
      <c r="M129" s="247" t="s">
        <v>53</v>
      </c>
      <c r="N129" s="247" t="s">
        <v>54</v>
      </c>
    </row>
    <row r="130" spans="1:14" ht="30" x14ac:dyDescent="0.25">
      <c r="A130" s="97" t="s">
        <v>2078</v>
      </c>
      <c r="B130" s="97" t="s">
        <v>1028</v>
      </c>
      <c r="C130" s="97" t="s">
        <v>1016</v>
      </c>
      <c r="D130" s="97" t="s">
        <v>1029</v>
      </c>
      <c r="E130" s="97" t="s">
        <v>689</v>
      </c>
      <c r="F130" s="248">
        <v>42941</v>
      </c>
      <c r="G130" s="227">
        <v>125507952.04000001</v>
      </c>
      <c r="H130" s="227">
        <v>88204554.760000005</v>
      </c>
      <c r="I130" s="227">
        <v>88204554.760000005</v>
      </c>
      <c r="J130" s="227">
        <v>0</v>
      </c>
      <c r="K130" s="227">
        <v>37303397.280000001</v>
      </c>
      <c r="L130" s="97" t="s">
        <v>1030</v>
      </c>
      <c r="M130" s="247" t="s">
        <v>20</v>
      </c>
      <c r="N130" s="247" t="s">
        <v>164</v>
      </c>
    </row>
    <row r="131" spans="1:14" ht="45" x14ac:dyDescent="0.25">
      <c r="A131" s="97" t="s">
        <v>2079</v>
      </c>
      <c r="B131" s="97" t="s">
        <v>1045</v>
      </c>
      <c r="C131" s="97" t="s">
        <v>1046</v>
      </c>
      <c r="D131" s="97" t="s">
        <v>1047</v>
      </c>
      <c r="E131" s="97" t="s">
        <v>689</v>
      </c>
      <c r="F131" s="248">
        <v>42948</v>
      </c>
      <c r="G131" s="227">
        <v>6799046.1299999999</v>
      </c>
      <c r="H131" s="227">
        <v>5779189.21</v>
      </c>
      <c r="I131" s="227">
        <v>5779189.21</v>
      </c>
      <c r="J131" s="227">
        <v>0</v>
      </c>
      <c r="K131" s="227">
        <v>1019856.92</v>
      </c>
      <c r="L131" s="97" t="s">
        <v>235</v>
      </c>
      <c r="M131" s="247" t="s">
        <v>20</v>
      </c>
      <c r="N131" s="247" t="s">
        <v>63</v>
      </c>
    </row>
    <row r="132" spans="1:14" ht="45" x14ac:dyDescent="0.25">
      <c r="A132" s="97" t="s">
        <v>2080</v>
      </c>
      <c r="B132" s="97" t="s">
        <v>1048</v>
      </c>
      <c r="C132" s="97" t="s">
        <v>1046</v>
      </c>
      <c r="D132" s="97" t="s">
        <v>1047</v>
      </c>
      <c r="E132" s="97" t="s">
        <v>689</v>
      </c>
      <c r="F132" s="248">
        <v>42943</v>
      </c>
      <c r="G132" s="227">
        <v>13407970.300000001</v>
      </c>
      <c r="H132" s="227">
        <v>11396774.74</v>
      </c>
      <c r="I132" s="227">
        <v>11396774.74</v>
      </c>
      <c r="J132" s="227">
        <v>0</v>
      </c>
      <c r="K132" s="227">
        <v>2011195.56</v>
      </c>
      <c r="L132" s="97" t="s">
        <v>27</v>
      </c>
      <c r="M132" s="247" t="s">
        <v>28</v>
      </c>
      <c r="N132" s="247" t="s">
        <v>29</v>
      </c>
    </row>
    <row r="133" spans="1:14" ht="30" x14ac:dyDescent="0.25">
      <c r="A133" s="97" t="s">
        <v>2081</v>
      </c>
      <c r="B133" s="97" t="s">
        <v>1051</v>
      </c>
      <c r="C133" s="97" t="s">
        <v>15</v>
      </c>
      <c r="D133" s="97" t="s">
        <v>117</v>
      </c>
      <c r="E133" s="97" t="s">
        <v>17</v>
      </c>
      <c r="F133" s="248">
        <v>42961</v>
      </c>
      <c r="G133" s="227">
        <v>7238300</v>
      </c>
      <c r="H133" s="227">
        <v>2576405</v>
      </c>
      <c r="I133" s="227">
        <v>2576405</v>
      </c>
      <c r="J133" s="227">
        <v>0</v>
      </c>
      <c r="K133" s="227">
        <v>4661895</v>
      </c>
      <c r="L133" s="97" t="s">
        <v>1050</v>
      </c>
      <c r="M133" s="247" t="s">
        <v>53</v>
      </c>
      <c r="N133" s="247" t="s">
        <v>150</v>
      </c>
    </row>
    <row r="134" spans="1:14" ht="30" x14ac:dyDescent="0.25">
      <c r="A134" s="97" t="s">
        <v>2082</v>
      </c>
      <c r="B134" s="97" t="s">
        <v>1082</v>
      </c>
      <c r="C134" s="97" t="s">
        <v>919</v>
      </c>
      <c r="D134" s="97" t="s">
        <v>920</v>
      </c>
      <c r="E134" s="97" t="s">
        <v>66</v>
      </c>
      <c r="F134" s="248">
        <v>42970</v>
      </c>
      <c r="G134" s="227">
        <v>694334.62</v>
      </c>
      <c r="H134" s="227">
        <v>394942.79</v>
      </c>
      <c r="I134" s="227">
        <v>394942.79</v>
      </c>
      <c r="J134" s="227">
        <v>0</v>
      </c>
      <c r="K134" s="227">
        <v>299391.83</v>
      </c>
      <c r="L134" s="97" t="s">
        <v>1021</v>
      </c>
      <c r="M134" s="247" t="s">
        <v>39</v>
      </c>
      <c r="N134" s="247" t="s">
        <v>144</v>
      </c>
    </row>
    <row r="135" spans="1:14" ht="30" x14ac:dyDescent="0.25">
      <c r="A135" s="97" t="s">
        <v>2083</v>
      </c>
      <c r="B135" s="97" t="s">
        <v>1085</v>
      </c>
      <c r="C135" s="97" t="s">
        <v>919</v>
      </c>
      <c r="D135" s="97" t="s">
        <v>920</v>
      </c>
      <c r="E135" s="97" t="s">
        <v>66</v>
      </c>
      <c r="F135" s="248">
        <v>42970</v>
      </c>
      <c r="G135" s="227">
        <v>356993.38</v>
      </c>
      <c r="H135" s="227">
        <v>220330.52</v>
      </c>
      <c r="I135" s="227">
        <v>220330.52</v>
      </c>
      <c r="J135" s="227">
        <v>0</v>
      </c>
      <c r="K135" s="227">
        <v>136662.85999999999</v>
      </c>
      <c r="L135" s="97" t="s">
        <v>1084</v>
      </c>
      <c r="M135" s="247" t="s">
        <v>39</v>
      </c>
      <c r="N135" s="247" t="s">
        <v>146</v>
      </c>
    </row>
    <row r="136" spans="1:14" ht="30" x14ac:dyDescent="0.25">
      <c r="A136" s="97" t="s">
        <v>2084</v>
      </c>
      <c r="B136" s="97" t="s">
        <v>1083</v>
      </c>
      <c r="C136" s="97" t="s">
        <v>919</v>
      </c>
      <c r="D136" s="97" t="s">
        <v>920</v>
      </c>
      <c r="E136" s="97" t="s">
        <v>66</v>
      </c>
      <c r="F136" s="248">
        <v>42970</v>
      </c>
      <c r="G136" s="227">
        <v>1123375.77</v>
      </c>
      <c r="H136" s="227">
        <v>696900.45</v>
      </c>
      <c r="I136" s="227">
        <v>696900.45</v>
      </c>
      <c r="J136" s="227">
        <v>0</v>
      </c>
      <c r="K136" s="227">
        <v>426475.32</v>
      </c>
      <c r="L136" s="97" t="s">
        <v>1084</v>
      </c>
      <c r="M136" s="247" t="s">
        <v>39</v>
      </c>
      <c r="N136" s="247" t="s">
        <v>146</v>
      </c>
    </row>
    <row r="137" spans="1:14" ht="30" x14ac:dyDescent="0.25">
      <c r="A137" s="97" t="s">
        <v>2085</v>
      </c>
      <c r="B137" s="97" t="s">
        <v>1117</v>
      </c>
      <c r="C137" s="97" t="s">
        <v>919</v>
      </c>
      <c r="D137" s="97" t="s">
        <v>920</v>
      </c>
      <c r="E137" s="97" t="s">
        <v>66</v>
      </c>
      <c r="F137" s="248">
        <v>42970</v>
      </c>
      <c r="G137" s="227">
        <v>944891.81</v>
      </c>
      <c r="H137" s="227">
        <v>583694.43999999994</v>
      </c>
      <c r="I137" s="227">
        <v>583694.43999999994</v>
      </c>
      <c r="J137" s="227">
        <v>0</v>
      </c>
      <c r="K137" s="227">
        <v>361197.37</v>
      </c>
      <c r="L137" s="97" t="s">
        <v>1084</v>
      </c>
      <c r="M137" s="247" t="s">
        <v>39</v>
      </c>
      <c r="N137" s="247" t="s">
        <v>146</v>
      </c>
    </row>
    <row r="138" spans="1:14" ht="30" x14ac:dyDescent="0.25">
      <c r="A138" s="97" t="s">
        <v>2086</v>
      </c>
      <c r="B138" s="97" t="s">
        <v>1078</v>
      </c>
      <c r="C138" s="97" t="s">
        <v>1081</v>
      </c>
      <c r="D138" s="97" t="s">
        <v>1080</v>
      </c>
      <c r="E138" s="97" t="s">
        <v>50</v>
      </c>
      <c r="F138" s="248">
        <v>42971</v>
      </c>
      <c r="G138" s="227">
        <v>77238120.200000003</v>
      </c>
      <c r="H138" s="227">
        <v>65652402.170000002</v>
      </c>
      <c r="I138" s="227">
        <v>65652402.170000002</v>
      </c>
      <c r="J138" s="227">
        <v>0</v>
      </c>
      <c r="K138" s="227">
        <v>11585718.029999999</v>
      </c>
      <c r="L138" s="97" t="s">
        <v>1077</v>
      </c>
      <c r="M138" s="247" t="s">
        <v>44</v>
      </c>
      <c r="N138" s="247" t="s">
        <v>45</v>
      </c>
    </row>
    <row r="139" spans="1:14" ht="30" x14ac:dyDescent="0.25">
      <c r="A139" s="97" t="s">
        <v>2087</v>
      </c>
      <c r="B139" s="97" t="s">
        <v>1118</v>
      </c>
      <c r="C139" s="97" t="s">
        <v>919</v>
      </c>
      <c r="D139" s="97" t="s">
        <v>920</v>
      </c>
      <c r="E139" s="97" t="s">
        <v>66</v>
      </c>
      <c r="F139" s="248">
        <v>42970</v>
      </c>
      <c r="G139" s="227">
        <v>1291339.04</v>
      </c>
      <c r="H139" s="227">
        <v>792422.53</v>
      </c>
      <c r="I139" s="227">
        <v>792422.53</v>
      </c>
      <c r="J139" s="227">
        <v>0</v>
      </c>
      <c r="K139" s="227">
        <v>498916.51</v>
      </c>
      <c r="L139" s="97" t="s">
        <v>1021</v>
      </c>
      <c r="M139" s="247" t="s">
        <v>39</v>
      </c>
      <c r="N139" s="247" t="s">
        <v>144</v>
      </c>
    </row>
    <row r="140" spans="1:14" ht="30" x14ac:dyDescent="0.25">
      <c r="A140" s="97" t="s">
        <v>2088</v>
      </c>
      <c r="B140" s="97" t="s">
        <v>1119</v>
      </c>
      <c r="C140" s="97" t="s">
        <v>919</v>
      </c>
      <c r="D140" s="97" t="s">
        <v>920</v>
      </c>
      <c r="E140" s="97" t="s">
        <v>66</v>
      </c>
      <c r="F140" s="248">
        <v>42970</v>
      </c>
      <c r="G140" s="227">
        <v>1500938.58</v>
      </c>
      <c r="H140" s="227">
        <v>924540.46</v>
      </c>
      <c r="I140" s="227">
        <v>924540.46</v>
      </c>
      <c r="J140" s="227">
        <v>0</v>
      </c>
      <c r="K140" s="227">
        <v>576398.12</v>
      </c>
      <c r="L140" s="97" t="s">
        <v>1084</v>
      </c>
      <c r="M140" s="247" t="s">
        <v>39</v>
      </c>
      <c r="N140" s="247" t="s">
        <v>146</v>
      </c>
    </row>
    <row r="141" spans="1:14" ht="30" x14ac:dyDescent="0.25">
      <c r="A141" s="97" t="s">
        <v>2089</v>
      </c>
      <c r="B141" s="97" t="s">
        <v>1120</v>
      </c>
      <c r="C141" s="97" t="s">
        <v>919</v>
      </c>
      <c r="D141" s="97" t="s">
        <v>920</v>
      </c>
      <c r="E141" s="97" t="s">
        <v>66</v>
      </c>
      <c r="F141" s="248">
        <v>42970</v>
      </c>
      <c r="G141" s="227">
        <v>981788.79</v>
      </c>
      <c r="H141" s="227">
        <v>577907.85</v>
      </c>
      <c r="I141" s="227">
        <v>577907.85</v>
      </c>
      <c r="J141" s="227">
        <v>0</v>
      </c>
      <c r="K141" s="227">
        <v>403880.94</v>
      </c>
      <c r="L141" s="97" t="s">
        <v>1021</v>
      </c>
      <c r="M141" s="247" t="s">
        <v>39</v>
      </c>
      <c r="N141" s="247" t="s">
        <v>144</v>
      </c>
    </row>
    <row r="142" spans="1:14" ht="30" x14ac:dyDescent="0.25">
      <c r="A142" s="97" t="s">
        <v>2090</v>
      </c>
      <c r="B142" s="97" t="s">
        <v>1121</v>
      </c>
      <c r="C142" s="97" t="s">
        <v>919</v>
      </c>
      <c r="D142" s="97" t="s">
        <v>920</v>
      </c>
      <c r="E142" s="97" t="s">
        <v>66</v>
      </c>
      <c r="F142" s="248">
        <v>42970</v>
      </c>
      <c r="G142" s="227">
        <v>1487898.1</v>
      </c>
      <c r="H142" s="227">
        <v>916398.17</v>
      </c>
      <c r="I142" s="227">
        <v>916398.17</v>
      </c>
      <c r="J142" s="227">
        <v>0</v>
      </c>
      <c r="K142" s="227">
        <v>571499.93000000005</v>
      </c>
      <c r="L142" s="97" t="s">
        <v>1084</v>
      </c>
      <c r="M142" s="247" t="s">
        <v>39</v>
      </c>
      <c r="N142" s="247" t="s">
        <v>146</v>
      </c>
    </row>
    <row r="143" spans="1:14" ht="30" x14ac:dyDescent="0.25">
      <c r="A143" s="97" t="s">
        <v>2091</v>
      </c>
      <c r="B143" s="97" t="s">
        <v>1122</v>
      </c>
      <c r="C143" s="97" t="s">
        <v>919</v>
      </c>
      <c r="D143" s="97" t="s">
        <v>920</v>
      </c>
      <c r="E143" s="97" t="s">
        <v>66</v>
      </c>
      <c r="F143" s="248">
        <v>42970</v>
      </c>
      <c r="G143" s="227">
        <v>776539.25</v>
      </c>
      <c r="H143" s="227">
        <v>479917.8</v>
      </c>
      <c r="I143" s="227">
        <v>479917.8</v>
      </c>
      <c r="J143" s="227">
        <v>0</v>
      </c>
      <c r="K143" s="227">
        <v>296621.45</v>
      </c>
      <c r="L143" s="97" t="s">
        <v>1084</v>
      </c>
      <c r="M143" s="247" t="s">
        <v>39</v>
      </c>
      <c r="N143" s="247" t="s">
        <v>146</v>
      </c>
    </row>
    <row r="144" spans="1:14" ht="30" x14ac:dyDescent="0.25">
      <c r="A144" s="97" t="s">
        <v>2092</v>
      </c>
      <c r="B144" s="97" t="s">
        <v>1123</v>
      </c>
      <c r="C144" s="97" t="s">
        <v>919</v>
      </c>
      <c r="D144" s="97" t="s">
        <v>920</v>
      </c>
      <c r="E144" s="97" t="s">
        <v>66</v>
      </c>
      <c r="F144" s="248">
        <v>42970</v>
      </c>
      <c r="G144" s="227">
        <v>1035819.24</v>
      </c>
      <c r="H144" s="227">
        <v>637741.54</v>
      </c>
      <c r="I144" s="227">
        <v>637741.54</v>
      </c>
      <c r="J144" s="227">
        <v>0</v>
      </c>
      <c r="K144" s="227">
        <v>398077.7</v>
      </c>
      <c r="L144" s="97" t="s">
        <v>1084</v>
      </c>
      <c r="M144" s="247" t="s">
        <v>39</v>
      </c>
      <c r="N144" s="247" t="s">
        <v>146</v>
      </c>
    </row>
    <row r="145" spans="1:14" ht="30" x14ac:dyDescent="0.25">
      <c r="A145" s="97" t="s">
        <v>2093</v>
      </c>
      <c r="B145" s="97" t="s">
        <v>1124</v>
      </c>
      <c r="C145" s="97" t="s">
        <v>919</v>
      </c>
      <c r="D145" s="97" t="s">
        <v>920</v>
      </c>
      <c r="E145" s="97" t="s">
        <v>66</v>
      </c>
      <c r="F145" s="248">
        <v>42970</v>
      </c>
      <c r="G145" s="227">
        <v>1268598.8799999999</v>
      </c>
      <c r="H145" s="227">
        <v>778778.43</v>
      </c>
      <c r="I145" s="227">
        <v>778778.43</v>
      </c>
      <c r="J145" s="227">
        <v>0</v>
      </c>
      <c r="K145" s="227">
        <v>489820.45</v>
      </c>
      <c r="L145" s="97" t="s">
        <v>1021</v>
      </c>
      <c r="M145" s="247" t="s">
        <v>39</v>
      </c>
      <c r="N145" s="247" t="s">
        <v>144</v>
      </c>
    </row>
    <row r="146" spans="1:14" ht="30" x14ac:dyDescent="0.25">
      <c r="A146" s="97" t="s">
        <v>2094</v>
      </c>
      <c r="B146" s="97" t="s">
        <v>1125</v>
      </c>
      <c r="C146" s="97" t="s">
        <v>919</v>
      </c>
      <c r="D146" s="97" t="s">
        <v>920</v>
      </c>
      <c r="E146" s="97" t="s">
        <v>66</v>
      </c>
      <c r="F146" s="248">
        <v>42970</v>
      </c>
      <c r="G146" s="227">
        <v>518390.65</v>
      </c>
      <c r="H146" s="227">
        <v>318552.25</v>
      </c>
      <c r="I146" s="227">
        <v>318552.25</v>
      </c>
      <c r="J146" s="227">
        <v>0</v>
      </c>
      <c r="K146" s="227">
        <v>199838.4</v>
      </c>
      <c r="L146" s="97" t="s">
        <v>1021</v>
      </c>
      <c r="M146" s="247" t="s">
        <v>39</v>
      </c>
      <c r="N146" s="247" t="s">
        <v>144</v>
      </c>
    </row>
    <row r="147" spans="1:14" ht="30" x14ac:dyDescent="0.25">
      <c r="A147" s="97" t="s">
        <v>2095</v>
      </c>
      <c r="B147" s="97" t="s">
        <v>1126</v>
      </c>
      <c r="C147" s="97" t="s">
        <v>919</v>
      </c>
      <c r="D147" s="97" t="s">
        <v>920</v>
      </c>
      <c r="E147" s="97" t="s">
        <v>66</v>
      </c>
      <c r="F147" s="248">
        <v>42970</v>
      </c>
      <c r="G147" s="227">
        <v>1336095.1299999999</v>
      </c>
      <c r="H147" s="227">
        <v>823087.83</v>
      </c>
      <c r="I147" s="227">
        <v>823087.83</v>
      </c>
      <c r="J147" s="227">
        <v>0</v>
      </c>
      <c r="K147" s="227">
        <v>513007.3</v>
      </c>
      <c r="L147" s="97" t="s">
        <v>1084</v>
      </c>
      <c r="M147" s="247" t="s">
        <v>39</v>
      </c>
      <c r="N147" s="247" t="s">
        <v>146</v>
      </c>
    </row>
    <row r="148" spans="1:14" ht="30" x14ac:dyDescent="0.25">
      <c r="A148" s="97" t="s">
        <v>2096</v>
      </c>
      <c r="B148" s="97" t="s">
        <v>1127</v>
      </c>
      <c r="C148" s="97" t="s">
        <v>919</v>
      </c>
      <c r="D148" s="97" t="s">
        <v>920</v>
      </c>
      <c r="E148" s="97" t="s">
        <v>66</v>
      </c>
      <c r="F148" s="248">
        <v>42970</v>
      </c>
      <c r="G148" s="227">
        <v>1292346.3</v>
      </c>
      <c r="H148" s="227">
        <v>790243.71</v>
      </c>
      <c r="I148" s="227">
        <v>790243.71</v>
      </c>
      <c r="J148" s="227">
        <v>0</v>
      </c>
      <c r="K148" s="227">
        <v>502102.59</v>
      </c>
      <c r="L148" s="97" t="s">
        <v>1021</v>
      </c>
      <c r="M148" s="247" t="s">
        <v>39</v>
      </c>
      <c r="N148" s="247" t="s">
        <v>144</v>
      </c>
    </row>
    <row r="149" spans="1:14" ht="30" x14ac:dyDescent="0.25">
      <c r="A149" s="97" t="s">
        <v>2097</v>
      </c>
      <c r="B149" s="97" t="s">
        <v>1128</v>
      </c>
      <c r="C149" s="97" t="s">
        <v>919</v>
      </c>
      <c r="D149" s="97" t="s">
        <v>920</v>
      </c>
      <c r="E149" s="97" t="s">
        <v>66</v>
      </c>
      <c r="F149" s="248">
        <v>42970</v>
      </c>
      <c r="G149" s="227">
        <v>3116492.62</v>
      </c>
      <c r="H149" s="227">
        <v>1900757.71</v>
      </c>
      <c r="I149" s="227">
        <v>1900757.71</v>
      </c>
      <c r="J149" s="227">
        <v>0</v>
      </c>
      <c r="K149" s="227">
        <v>1215734.9099999999</v>
      </c>
      <c r="L149" s="97" t="s">
        <v>1021</v>
      </c>
      <c r="M149" s="247" t="s">
        <v>39</v>
      </c>
      <c r="N149" s="247" t="s">
        <v>144</v>
      </c>
    </row>
    <row r="150" spans="1:14" ht="30" x14ac:dyDescent="0.25">
      <c r="A150" s="97" t="s">
        <v>2098</v>
      </c>
      <c r="B150" s="97" t="s">
        <v>1129</v>
      </c>
      <c r="C150" s="97" t="s">
        <v>919</v>
      </c>
      <c r="D150" s="97" t="s">
        <v>920</v>
      </c>
      <c r="E150" s="97" t="s">
        <v>66</v>
      </c>
      <c r="F150" s="248">
        <v>42970</v>
      </c>
      <c r="G150" s="227">
        <v>920515.88</v>
      </c>
      <c r="H150" s="227">
        <v>574934.52</v>
      </c>
      <c r="I150" s="227">
        <v>574934.52</v>
      </c>
      <c r="J150" s="227">
        <v>0</v>
      </c>
      <c r="K150" s="227">
        <v>345581.36</v>
      </c>
      <c r="L150" s="97" t="s">
        <v>1084</v>
      </c>
      <c r="M150" s="247" t="s">
        <v>39</v>
      </c>
      <c r="N150" s="247" t="s">
        <v>146</v>
      </c>
    </row>
    <row r="151" spans="1:14" x14ac:dyDescent="0.25">
      <c r="A151" s="97" t="s">
        <v>2099</v>
      </c>
      <c r="B151" s="97" t="s">
        <v>1130</v>
      </c>
      <c r="C151" s="97" t="s">
        <v>1049</v>
      </c>
      <c r="D151" s="97" t="s">
        <v>1131</v>
      </c>
      <c r="E151" s="97" t="s">
        <v>66</v>
      </c>
      <c r="F151" s="248">
        <v>42975</v>
      </c>
      <c r="G151" s="227">
        <v>13551910.84</v>
      </c>
      <c r="H151" s="227">
        <v>13551910.84</v>
      </c>
      <c r="I151" s="227">
        <v>13551910.84</v>
      </c>
      <c r="J151" s="227">
        <v>0</v>
      </c>
      <c r="K151" s="227">
        <v>0</v>
      </c>
      <c r="L151" s="97" t="s">
        <v>598</v>
      </c>
      <c r="M151" s="247" t="s">
        <v>53</v>
      </c>
      <c r="N151" s="247" t="s">
        <v>1132</v>
      </c>
    </row>
    <row r="152" spans="1:14" x14ac:dyDescent="0.25">
      <c r="A152" s="97" t="s">
        <v>2100</v>
      </c>
      <c r="B152" s="104" t="s">
        <v>1169</v>
      </c>
      <c r="C152" s="104" t="s">
        <v>1049</v>
      </c>
      <c r="D152" s="104" t="s">
        <v>1131</v>
      </c>
      <c r="E152" s="104" t="s">
        <v>66</v>
      </c>
      <c r="F152" s="236">
        <v>42977</v>
      </c>
      <c r="G152" s="231">
        <v>2492875.9</v>
      </c>
      <c r="H152" s="231">
        <v>1946686.79</v>
      </c>
      <c r="I152" s="231">
        <v>1946686.79</v>
      </c>
      <c r="J152" s="231">
        <v>0</v>
      </c>
      <c r="K152" s="231">
        <v>546189.11</v>
      </c>
      <c r="L152" s="104" t="s">
        <v>847</v>
      </c>
      <c r="M152" s="104" t="s">
        <v>28</v>
      </c>
      <c r="N152" s="232" t="s">
        <v>29</v>
      </c>
    </row>
    <row r="153" spans="1:14" ht="30" x14ac:dyDescent="0.25">
      <c r="A153" s="97" t="s">
        <v>2101</v>
      </c>
      <c r="B153" s="104" t="s">
        <v>1170</v>
      </c>
      <c r="C153" s="104" t="s">
        <v>15</v>
      </c>
      <c r="D153" s="104" t="s">
        <v>117</v>
      </c>
      <c r="E153" s="104" t="s">
        <v>17</v>
      </c>
      <c r="F153" s="236">
        <v>42982</v>
      </c>
      <c r="G153" s="231">
        <v>6201890.3099999996</v>
      </c>
      <c r="H153" s="231">
        <v>2811763.55</v>
      </c>
      <c r="I153" s="231">
        <v>2811763.55</v>
      </c>
      <c r="J153" s="231">
        <v>0</v>
      </c>
      <c r="K153" s="231">
        <v>3390126.76</v>
      </c>
      <c r="L153" s="104" t="s">
        <v>1171</v>
      </c>
      <c r="M153" s="104" t="s">
        <v>20</v>
      </c>
      <c r="N153" s="232" t="s">
        <v>164</v>
      </c>
    </row>
    <row r="154" spans="1:14" ht="30" x14ac:dyDescent="0.25">
      <c r="A154" s="97" t="s">
        <v>2102</v>
      </c>
      <c r="B154" s="104" t="s">
        <v>1656</v>
      </c>
      <c r="C154" s="104" t="s">
        <v>35</v>
      </c>
      <c r="D154" s="104" t="s">
        <v>34</v>
      </c>
      <c r="E154" s="104" t="s">
        <v>17</v>
      </c>
      <c r="F154" s="236">
        <v>42971</v>
      </c>
      <c r="G154" s="231">
        <v>15522827.310000001</v>
      </c>
      <c r="H154" s="231">
        <v>7972532.8099999996</v>
      </c>
      <c r="I154" s="231">
        <v>7972532.8099999996</v>
      </c>
      <c r="J154" s="231">
        <v>0</v>
      </c>
      <c r="K154" s="231">
        <v>7550294.5</v>
      </c>
      <c r="L154" s="104" t="s">
        <v>1079</v>
      </c>
      <c r="M154" s="104" t="s">
        <v>53</v>
      </c>
      <c r="N154" s="232" t="s">
        <v>54</v>
      </c>
    </row>
    <row r="155" spans="1:14" ht="45" x14ac:dyDescent="0.25">
      <c r="A155" s="97" t="s">
        <v>2103</v>
      </c>
      <c r="B155" s="104" t="s">
        <v>1173</v>
      </c>
      <c r="C155" s="104" t="s">
        <v>15</v>
      </c>
      <c r="D155" s="104" t="s">
        <v>117</v>
      </c>
      <c r="E155" s="104" t="s">
        <v>17</v>
      </c>
      <c r="F155" s="236">
        <v>42983</v>
      </c>
      <c r="G155" s="231">
        <v>1355929</v>
      </c>
      <c r="H155" s="231">
        <v>497595.15</v>
      </c>
      <c r="I155" s="231">
        <v>497595.15</v>
      </c>
      <c r="J155" s="231">
        <v>0</v>
      </c>
      <c r="K155" s="231">
        <v>858333.85</v>
      </c>
      <c r="L155" s="104" t="s">
        <v>1174</v>
      </c>
      <c r="M155" s="104" t="s">
        <v>28</v>
      </c>
      <c r="N155" s="232" t="s">
        <v>30</v>
      </c>
    </row>
    <row r="156" spans="1:14" ht="30" x14ac:dyDescent="0.25">
      <c r="A156" s="97" t="s">
        <v>2104</v>
      </c>
      <c r="B156" s="104" t="s">
        <v>1175</v>
      </c>
      <c r="C156" s="104" t="s">
        <v>919</v>
      </c>
      <c r="D156" s="104" t="s">
        <v>920</v>
      </c>
      <c r="E156" s="104" t="s">
        <v>66</v>
      </c>
      <c r="F156" s="236">
        <v>42978</v>
      </c>
      <c r="G156" s="231">
        <v>2197362.52</v>
      </c>
      <c r="H156" s="231">
        <v>1322210.21</v>
      </c>
      <c r="I156" s="231">
        <v>1322210.21</v>
      </c>
      <c r="J156" s="231">
        <v>0</v>
      </c>
      <c r="K156" s="231">
        <v>875152.31</v>
      </c>
      <c r="L156" s="104" t="s">
        <v>1176</v>
      </c>
      <c r="M156" s="104" t="s">
        <v>53</v>
      </c>
      <c r="N156" s="232" t="s">
        <v>54</v>
      </c>
    </row>
    <row r="157" spans="1:14" ht="30" x14ac:dyDescent="0.25">
      <c r="A157" s="97" t="s">
        <v>2105</v>
      </c>
      <c r="B157" s="97" t="s">
        <v>1182</v>
      </c>
      <c r="C157" s="97" t="s">
        <v>919</v>
      </c>
      <c r="D157" s="233" t="s">
        <v>920</v>
      </c>
      <c r="E157" s="97" t="s">
        <v>66</v>
      </c>
      <c r="F157" s="248">
        <v>42977</v>
      </c>
      <c r="G157" s="227">
        <v>1756635.7</v>
      </c>
      <c r="H157" s="227">
        <v>1069945.3</v>
      </c>
      <c r="I157" s="227">
        <v>1069945.3</v>
      </c>
      <c r="J157" s="227">
        <v>0</v>
      </c>
      <c r="K157" s="227">
        <v>686690.4</v>
      </c>
      <c r="L157" s="97" t="s">
        <v>1021</v>
      </c>
      <c r="M157" s="247" t="s">
        <v>39</v>
      </c>
      <c r="N157" s="247" t="s">
        <v>144</v>
      </c>
    </row>
    <row r="158" spans="1:14" ht="30" x14ac:dyDescent="0.25">
      <c r="A158" s="97" t="s">
        <v>2106</v>
      </c>
      <c r="B158" s="97" t="s">
        <v>1183</v>
      </c>
      <c r="C158" s="97" t="s">
        <v>919</v>
      </c>
      <c r="D158" s="97" t="s">
        <v>920</v>
      </c>
      <c r="E158" s="97" t="s">
        <v>66</v>
      </c>
      <c r="F158" s="248">
        <v>42975</v>
      </c>
      <c r="G158" s="227">
        <v>5515032.2400000002</v>
      </c>
      <c r="H158" s="227">
        <v>2870274.75</v>
      </c>
      <c r="I158" s="227">
        <v>2870274.75</v>
      </c>
      <c r="J158" s="227">
        <v>0</v>
      </c>
      <c r="K158" s="227">
        <v>2644757.4900000002</v>
      </c>
      <c r="L158" s="97" t="s">
        <v>1176</v>
      </c>
      <c r="M158" s="97" t="s">
        <v>53</v>
      </c>
      <c r="N158" s="247" t="s">
        <v>54</v>
      </c>
    </row>
    <row r="159" spans="1:14" ht="30" x14ac:dyDescent="0.25">
      <c r="A159" s="97" t="s">
        <v>2107</v>
      </c>
      <c r="B159" s="97" t="s">
        <v>1184</v>
      </c>
      <c r="C159" s="97" t="s">
        <v>919</v>
      </c>
      <c r="D159" s="97" t="s">
        <v>920</v>
      </c>
      <c r="E159" s="97" t="s">
        <v>66</v>
      </c>
      <c r="F159" s="248">
        <v>42991</v>
      </c>
      <c r="G159" s="227">
        <v>1114304.6399999999</v>
      </c>
      <c r="H159" s="227">
        <v>685694.65</v>
      </c>
      <c r="I159" s="227">
        <v>685694.65</v>
      </c>
      <c r="J159" s="227">
        <v>0</v>
      </c>
      <c r="K159" s="227">
        <v>428609.99</v>
      </c>
      <c r="L159" s="97" t="s">
        <v>1337</v>
      </c>
      <c r="M159" s="247" t="s">
        <v>28</v>
      </c>
      <c r="N159" s="247" t="s">
        <v>29</v>
      </c>
    </row>
    <row r="160" spans="1:14" ht="30" x14ac:dyDescent="0.25">
      <c r="A160" s="97" t="s">
        <v>2108</v>
      </c>
      <c r="B160" s="104" t="s">
        <v>1185</v>
      </c>
      <c r="C160" s="104" t="s">
        <v>919</v>
      </c>
      <c r="D160" s="104" t="s">
        <v>920</v>
      </c>
      <c r="E160" s="104" t="s">
        <v>66</v>
      </c>
      <c r="F160" s="236">
        <v>42991</v>
      </c>
      <c r="G160" s="231">
        <v>635699.12</v>
      </c>
      <c r="H160" s="231">
        <v>386677.66</v>
      </c>
      <c r="I160" s="231">
        <v>386677.66</v>
      </c>
      <c r="J160" s="231">
        <v>0</v>
      </c>
      <c r="K160" s="231">
        <v>249021.46</v>
      </c>
      <c r="L160" s="104" t="s">
        <v>921</v>
      </c>
      <c r="M160" s="104" t="s">
        <v>28</v>
      </c>
      <c r="N160" s="232" t="s">
        <v>412</v>
      </c>
    </row>
    <row r="161" spans="1:14" ht="30" x14ac:dyDescent="0.25">
      <c r="A161" s="97" t="s">
        <v>2109</v>
      </c>
      <c r="B161" s="104" t="s">
        <v>1186</v>
      </c>
      <c r="C161" s="104" t="s">
        <v>919</v>
      </c>
      <c r="D161" s="104" t="s">
        <v>920</v>
      </c>
      <c r="E161" s="104" t="s">
        <v>66</v>
      </c>
      <c r="F161" s="236">
        <v>42991</v>
      </c>
      <c r="G161" s="231">
        <v>270291.7</v>
      </c>
      <c r="H161" s="231">
        <v>169887.52</v>
      </c>
      <c r="I161" s="231">
        <v>169887.52</v>
      </c>
      <c r="J161" s="231">
        <v>0</v>
      </c>
      <c r="K161" s="231">
        <v>100404.18</v>
      </c>
      <c r="L161" s="104" t="s">
        <v>921</v>
      </c>
      <c r="M161" s="104" t="s">
        <v>28</v>
      </c>
      <c r="N161" s="232" t="s">
        <v>412</v>
      </c>
    </row>
    <row r="162" spans="1:14" ht="30" x14ac:dyDescent="0.25">
      <c r="A162" s="97" t="s">
        <v>2110</v>
      </c>
      <c r="B162" s="97" t="s">
        <v>1187</v>
      </c>
      <c r="C162" s="97" t="s">
        <v>919</v>
      </c>
      <c r="D162" s="97" t="s">
        <v>920</v>
      </c>
      <c r="E162" s="97" t="s">
        <v>66</v>
      </c>
      <c r="F162" s="248">
        <v>42991</v>
      </c>
      <c r="G162" s="227">
        <v>226292.5</v>
      </c>
      <c r="H162" s="227">
        <v>139166.12</v>
      </c>
      <c r="I162" s="227">
        <v>139166.12</v>
      </c>
      <c r="J162" s="227">
        <v>0</v>
      </c>
      <c r="K162" s="227">
        <v>87126.38</v>
      </c>
      <c r="L162" s="97" t="s">
        <v>1188</v>
      </c>
      <c r="M162" s="247" t="s">
        <v>28</v>
      </c>
      <c r="N162" s="247" t="s">
        <v>29</v>
      </c>
    </row>
    <row r="163" spans="1:14" ht="30" x14ac:dyDescent="0.25">
      <c r="A163" s="97" t="s">
        <v>2111</v>
      </c>
      <c r="B163" s="97" t="s">
        <v>1189</v>
      </c>
      <c r="C163" s="97" t="s">
        <v>919</v>
      </c>
      <c r="D163" s="97" t="s">
        <v>920</v>
      </c>
      <c r="E163" s="97" t="s">
        <v>66</v>
      </c>
      <c r="F163" s="248">
        <v>42986</v>
      </c>
      <c r="G163" s="227">
        <v>849337.24</v>
      </c>
      <c r="H163" s="227">
        <v>528558.57999999996</v>
      </c>
      <c r="I163" s="227">
        <v>528558.57999999996</v>
      </c>
      <c r="J163" s="227">
        <v>0</v>
      </c>
      <c r="K163" s="227">
        <v>320778.65999999997</v>
      </c>
      <c r="L163" s="97" t="s">
        <v>1190</v>
      </c>
      <c r="M163" s="247" t="s">
        <v>28</v>
      </c>
      <c r="N163" s="247" t="s">
        <v>29</v>
      </c>
    </row>
    <row r="164" spans="1:14" x14ac:dyDescent="0.25">
      <c r="A164" s="97" t="s">
        <v>2112</v>
      </c>
      <c r="B164" s="104" t="s">
        <v>1191</v>
      </c>
      <c r="C164" s="104" t="s">
        <v>1049</v>
      </c>
      <c r="D164" s="104" t="s">
        <v>1131</v>
      </c>
      <c r="E164" s="104" t="s">
        <v>66</v>
      </c>
      <c r="F164" s="236">
        <v>42996</v>
      </c>
      <c r="G164" s="231">
        <v>4770127.88</v>
      </c>
      <c r="H164" s="231">
        <v>4648345.75</v>
      </c>
      <c r="I164" s="231">
        <v>4648345.75</v>
      </c>
      <c r="J164" s="231">
        <v>0</v>
      </c>
      <c r="K164" s="231">
        <v>121782.13</v>
      </c>
      <c r="L164" s="104" t="s">
        <v>1192</v>
      </c>
      <c r="M164" s="104" t="s">
        <v>53</v>
      </c>
      <c r="N164" s="232" t="s">
        <v>226</v>
      </c>
    </row>
    <row r="165" spans="1:14" ht="30" x14ac:dyDescent="0.25">
      <c r="A165" s="97" t="s">
        <v>2113</v>
      </c>
      <c r="B165" s="104" t="s">
        <v>1323</v>
      </c>
      <c r="C165" s="104" t="s">
        <v>1049</v>
      </c>
      <c r="D165" s="104" t="s">
        <v>1131</v>
      </c>
      <c r="E165" s="104" t="s">
        <v>66</v>
      </c>
      <c r="F165" s="236">
        <v>42975</v>
      </c>
      <c r="G165" s="231">
        <v>27907310.57</v>
      </c>
      <c r="H165" s="231">
        <v>20000000</v>
      </c>
      <c r="I165" s="231">
        <v>20000000</v>
      </c>
      <c r="J165" s="231">
        <v>0</v>
      </c>
      <c r="K165" s="231">
        <v>7907310.5700000003</v>
      </c>
      <c r="L165" s="104" t="s">
        <v>227</v>
      </c>
      <c r="M165" s="104" t="s">
        <v>44</v>
      </c>
      <c r="N165" s="232" t="s">
        <v>62</v>
      </c>
    </row>
    <row r="166" spans="1:14" x14ac:dyDescent="0.25">
      <c r="A166" s="97" t="s">
        <v>2114</v>
      </c>
      <c r="B166" s="104" t="s">
        <v>1324</v>
      </c>
      <c r="C166" s="104" t="s">
        <v>1049</v>
      </c>
      <c r="D166" s="104" t="s">
        <v>1131</v>
      </c>
      <c r="E166" s="104" t="s">
        <v>66</v>
      </c>
      <c r="F166" s="236">
        <v>42996</v>
      </c>
      <c r="G166" s="231">
        <v>8304799.5700000003</v>
      </c>
      <c r="H166" s="231">
        <v>7724895.6900000004</v>
      </c>
      <c r="I166" s="231">
        <v>7724895.6900000004</v>
      </c>
      <c r="J166" s="231">
        <v>0</v>
      </c>
      <c r="K166" s="231">
        <v>579903.88</v>
      </c>
      <c r="L166" s="104" t="s">
        <v>440</v>
      </c>
      <c r="M166" s="104" t="s">
        <v>39</v>
      </c>
      <c r="N166" s="232" t="s">
        <v>134</v>
      </c>
    </row>
    <row r="167" spans="1:14" ht="30" x14ac:dyDescent="0.25">
      <c r="A167" s="97" t="s">
        <v>2115</v>
      </c>
      <c r="B167" s="97" t="s">
        <v>1325</v>
      </c>
      <c r="C167" s="97" t="s">
        <v>15</v>
      </c>
      <c r="D167" s="97" t="s">
        <v>117</v>
      </c>
      <c r="E167" s="97" t="s">
        <v>17</v>
      </c>
      <c r="F167" s="248">
        <v>43003</v>
      </c>
      <c r="G167" s="227">
        <v>5275391</v>
      </c>
      <c r="H167" s="227">
        <v>2394925</v>
      </c>
      <c r="I167" s="227">
        <v>2394925</v>
      </c>
      <c r="J167" s="227">
        <v>0</v>
      </c>
      <c r="K167" s="227">
        <v>2880466</v>
      </c>
      <c r="L167" s="97" t="s">
        <v>1326</v>
      </c>
      <c r="M167" s="97" t="s">
        <v>53</v>
      </c>
      <c r="N167" s="247" t="s">
        <v>150</v>
      </c>
    </row>
    <row r="168" spans="1:14" ht="30" x14ac:dyDescent="0.25">
      <c r="A168" s="97" t="s">
        <v>2116</v>
      </c>
      <c r="B168" s="104" t="s">
        <v>1327</v>
      </c>
      <c r="C168" s="104" t="s">
        <v>919</v>
      </c>
      <c r="D168" s="104" t="s">
        <v>920</v>
      </c>
      <c r="E168" s="104" t="s">
        <v>66</v>
      </c>
      <c r="F168" s="236">
        <v>42996</v>
      </c>
      <c r="G168" s="231">
        <v>806625.79</v>
      </c>
      <c r="H168" s="231">
        <v>491101.07</v>
      </c>
      <c r="I168" s="231">
        <v>491101.07</v>
      </c>
      <c r="J168" s="231">
        <v>0</v>
      </c>
      <c r="K168" s="231">
        <v>315524.71999999997</v>
      </c>
      <c r="L168" s="104" t="s">
        <v>921</v>
      </c>
      <c r="M168" s="104" t="s">
        <v>28</v>
      </c>
      <c r="N168" s="232" t="s">
        <v>412</v>
      </c>
    </row>
    <row r="169" spans="1:14" ht="30" x14ac:dyDescent="0.25">
      <c r="A169" s="97" t="s">
        <v>2117</v>
      </c>
      <c r="B169" s="104" t="s">
        <v>1328</v>
      </c>
      <c r="C169" s="104" t="s">
        <v>919</v>
      </c>
      <c r="D169" s="104" t="s">
        <v>920</v>
      </c>
      <c r="E169" s="104" t="s">
        <v>66</v>
      </c>
      <c r="F169" s="236">
        <v>42996</v>
      </c>
      <c r="G169" s="231">
        <v>503791.45</v>
      </c>
      <c r="H169" s="231">
        <v>307028.88</v>
      </c>
      <c r="I169" s="231">
        <v>307028.88</v>
      </c>
      <c r="J169" s="231">
        <v>0</v>
      </c>
      <c r="K169" s="231">
        <v>196762.57</v>
      </c>
      <c r="L169" s="104" t="s">
        <v>921</v>
      </c>
      <c r="M169" s="104" t="s">
        <v>28</v>
      </c>
      <c r="N169" s="232" t="s">
        <v>412</v>
      </c>
    </row>
    <row r="170" spans="1:14" ht="30" x14ac:dyDescent="0.25">
      <c r="A170" s="97" t="s">
        <v>2118</v>
      </c>
      <c r="B170" s="104" t="s">
        <v>1329</v>
      </c>
      <c r="C170" s="104" t="s">
        <v>919</v>
      </c>
      <c r="D170" s="104" t="s">
        <v>920</v>
      </c>
      <c r="E170" s="104" t="s">
        <v>66</v>
      </c>
      <c r="F170" s="236">
        <v>42998</v>
      </c>
      <c r="G170" s="231">
        <v>1209192.6399999999</v>
      </c>
      <c r="H170" s="231">
        <v>733953.62</v>
      </c>
      <c r="I170" s="231">
        <v>733953.62</v>
      </c>
      <c r="J170" s="231">
        <v>0</v>
      </c>
      <c r="K170" s="231">
        <v>475239.02</v>
      </c>
      <c r="L170" s="104" t="s">
        <v>1682</v>
      </c>
      <c r="M170" s="104" t="s">
        <v>53</v>
      </c>
      <c r="N170" s="232" t="s">
        <v>185</v>
      </c>
    </row>
    <row r="171" spans="1:14" ht="30" x14ac:dyDescent="0.25">
      <c r="A171" s="97" t="s">
        <v>2119</v>
      </c>
      <c r="B171" s="97" t="s">
        <v>1330</v>
      </c>
      <c r="C171" s="97" t="s">
        <v>919</v>
      </c>
      <c r="D171" s="97" t="s">
        <v>920</v>
      </c>
      <c r="E171" s="97" t="s">
        <v>66</v>
      </c>
      <c r="F171" s="248">
        <v>42996</v>
      </c>
      <c r="G171" s="227">
        <v>697403.34</v>
      </c>
      <c r="H171" s="227">
        <v>427873.97</v>
      </c>
      <c r="I171" s="227">
        <v>427873.97</v>
      </c>
      <c r="J171" s="227">
        <v>0</v>
      </c>
      <c r="K171" s="227">
        <v>269529.37</v>
      </c>
      <c r="L171" s="97" t="s">
        <v>921</v>
      </c>
      <c r="M171" s="247" t="s">
        <v>28</v>
      </c>
      <c r="N171" s="247" t="s">
        <v>412</v>
      </c>
    </row>
    <row r="172" spans="1:14" ht="30" x14ac:dyDescent="0.25">
      <c r="A172" s="97" t="s">
        <v>2120</v>
      </c>
      <c r="B172" s="97" t="s">
        <v>1331</v>
      </c>
      <c r="C172" s="97" t="s">
        <v>919</v>
      </c>
      <c r="D172" s="97" t="s">
        <v>920</v>
      </c>
      <c r="E172" s="97" t="s">
        <v>66</v>
      </c>
      <c r="F172" s="248">
        <v>42996</v>
      </c>
      <c r="G172" s="227">
        <v>573194.43999999994</v>
      </c>
      <c r="H172" s="227">
        <v>356146.1</v>
      </c>
      <c r="I172" s="227">
        <v>356146.1</v>
      </c>
      <c r="J172" s="227">
        <v>0</v>
      </c>
      <c r="K172" s="227">
        <v>217048.34</v>
      </c>
      <c r="L172" s="97" t="s">
        <v>921</v>
      </c>
      <c r="M172" s="97" t="s">
        <v>28</v>
      </c>
      <c r="N172" s="247" t="s">
        <v>412</v>
      </c>
    </row>
    <row r="173" spans="1:14" ht="30" x14ac:dyDescent="0.25">
      <c r="A173" s="97" t="s">
        <v>2121</v>
      </c>
      <c r="B173" s="97" t="s">
        <v>1332</v>
      </c>
      <c r="C173" s="97" t="s">
        <v>919</v>
      </c>
      <c r="D173" s="97" t="s">
        <v>920</v>
      </c>
      <c r="E173" s="97" t="s">
        <v>66</v>
      </c>
      <c r="F173" s="248">
        <v>42996</v>
      </c>
      <c r="G173" s="227">
        <v>1730905.8</v>
      </c>
      <c r="H173" s="227">
        <v>1046366.48</v>
      </c>
      <c r="I173" s="227">
        <v>1046366.48</v>
      </c>
      <c r="J173" s="227">
        <v>0</v>
      </c>
      <c r="K173" s="227">
        <v>684539.32</v>
      </c>
      <c r="L173" s="97" t="s">
        <v>921</v>
      </c>
      <c r="M173" s="247" t="s">
        <v>28</v>
      </c>
      <c r="N173" s="247" t="s">
        <v>412</v>
      </c>
    </row>
    <row r="174" spans="1:14" ht="30" x14ac:dyDescent="0.25">
      <c r="A174" s="97" t="s">
        <v>2122</v>
      </c>
      <c r="B174" s="97" t="s">
        <v>1333</v>
      </c>
      <c r="C174" s="97" t="s">
        <v>919</v>
      </c>
      <c r="D174" s="97" t="s">
        <v>920</v>
      </c>
      <c r="E174" s="97" t="s">
        <v>66</v>
      </c>
      <c r="F174" s="248">
        <v>42998</v>
      </c>
      <c r="G174" s="227">
        <v>1214106.25</v>
      </c>
      <c r="H174" s="227">
        <v>746001.25</v>
      </c>
      <c r="I174" s="227">
        <v>746001.25</v>
      </c>
      <c r="J174" s="227">
        <v>0</v>
      </c>
      <c r="K174" s="227">
        <v>468105</v>
      </c>
      <c r="L174" s="97" t="s">
        <v>1334</v>
      </c>
      <c r="M174" s="97" t="s">
        <v>28</v>
      </c>
      <c r="N174" s="247" t="s">
        <v>29</v>
      </c>
    </row>
    <row r="175" spans="1:14" ht="30" x14ac:dyDescent="0.25">
      <c r="A175" s="97" t="s">
        <v>2123</v>
      </c>
      <c r="B175" s="97" t="s">
        <v>1335</v>
      </c>
      <c r="C175" s="97" t="s">
        <v>919</v>
      </c>
      <c r="D175" s="97" t="s">
        <v>920</v>
      </c>
      <c r="E175" s="97" t="s">
        <v>66</v>
      </c>
      <c r="F175" s="248">
        <v>42998</v>
      </c>
      <c r="G175" s="227">
        <v>972868.1</v>
      </c>
      <c r="H175" s="227">
        <v>562210.23</v>
      </c>
      <c r="I175" s="227">
        <v>562210.23</v>
      </c>
      <c r="J175" s="227">
        <v>0</v>
      </c>
      <c r="K175" s="227">
        <v>410657.87</v>
      </c>
      <c r="L175" s="97" t="s">
        <v>1021</v>
      </c>
      <c r="M175" s="97" t="s">
        <v>39</v>
      </c>
      <c r="N175" s="247" t="s">
        <v>144</v>
      </c>
    </row>
    <row r="176" spans="1:14" ht="30" x14ac:dyDescent="0.25">
      <c r="A176" s="97" t="s">
        <v>2124</v>
      </c>
      <c r="B176" s="97" t="s">
        <v>1336</v>
      </c>
      <c r="C176" s="97" t="s">
        <v>919</v>
      </c>
      <c r="D176" s="97" t="s">
        <v>920</v>
      </c>
      <c r="E176" s="97" t="s">
        <v>66</v>
      </c>
      <c r="F176" s="248">
        <v>43011</v>
      </c>
      <c r="G176" s="227">
        <v>1253287.5</v>
      </c>
      <c r="H176" s="227">
        <v>763872.5</v>
      </c>
      <c r="I176" s="227">
        <v>763872.5</v>
      </c>
      <c r="J176" s="227">
        <v>0</v>
      </c>
      <c r="K176" s="227">
        <v>489415</v>
      </c>
      <c r="L176" s="97" t="s">
        <v>1337</v>
      </c>
      <c r="M176" s="97" t="s">
        <v>28</v>
      </c>
      <c r="N176" s="247" t="s">
        <v>29</v>
      </c>
    </row>
    <row r="177" spans="1:14" ht="30" x14ac:dyDescent="0.25">
      <c r="A177" s="97" t="s">
        <v>2125</v>
      </c>
      <c r="B177" s="97" t="s">
        <v>1338</v>
      </c>
      <c r="C177" s="97" t="s">
        <v>1081</v>
      </c>
      <c r="D177" s="97" t="s">
        <v>1080</v>
      </c>
      <c r="E177" s="97" t="s">
        <v>50</v>
      </c>
      <c r="F177" s="248">
        <v>43013</v>
      </c>
      <c r="G177" s="227">
        <v>51585554.200000003</v>
      </c>
      <c r="H177" s="227">
        <v>43847721.07</v>
      </c>
      <c r="I177" s="227">
        <v>43847721.07</v>
      </c>
      <c r="J177" s="227">
        <v>0</v>
      </c>
      <c r="K177" s="227">
        <v>7737833.1299999999</v>
      </c>
      <c r="L177" s="97" t="s">
        <v>1339</v>
      </c>
      <c r="M177" s="97" t="s">
        <v>28</v>
      </c>
      <c r="N177" s="247" t="s">
        <v>168</v>
      </c>
    </row>
    <row r="178" spans="1:14" ht="30" x14ac:dyDescent="0.25">
      <c r="A178" s="97" t="s">
        <v>2126</v>
      </c>
      <c r="B178" s="104" t="s">
        <v>1340</v>
      </c>
      <c r="C178" s="104" t="s">
        <v>1081</v>
      </c>
      <c r="D178" s="104" t="s">
        <v>1080</v>
      </c>
      <c r="E178" s="104" t="s">
        <v>50</v>
      </c>
      <c r="F178" s="236">
        <v>43013</v>
      </c>
      <c r="G178" s="231">
        <v>11014407.140000001</v>
      </c>
      <c r="H178" s="231">
        <v>9362246.0600000005</v>
      </c>
      <c r="I178" s="231">
        <v>9362246.0600000005</v>
      </c>
      <c r="J178" s="231">
        <v>0</v>
      </c>
      <c r="K178" s="231">
        <v>1652161.08</v>
      </c>
      <c r="L178" s="104" t="s">
        <v>1341</v>
      </c>
      <c r="M178" s="104" t="s">
        <v>28</v>
      </c>
      <c r="N178" s="232" t="s">
        <v>168</v>
      </c>
    </row>
    <row r="179" spans="1:14" ht="30" x14ac:dyDescent="0.25">
      <c r="A179" s="97" t="s">
        <v>2127</v>
      </c>
      <c r="B179" s="97" t="s">
        <v>1342</v>
      </c>
      <c r="C179" s="97" t="s">
        <v>35</v>
      </c>
      <c r="D179" s="97" t="s">
        <v>34</v>
      </c>
      <c r="E179" s="97" t="s">
        <v>17</v>
      </c>
      <c r="F179" s="248">
        <v>43013</v>
      </c>
      <c r="G179" s="227">
        <v>1582875</v>
      </c>
      <c r="H179" s="227">
        <v>1183624.2</v>
      </c>
      <c r="I179" s="227">
        <v>1183624.2</v>
      </c>
      <c r="J179" s="227">
        <v>0</v>
      </c>
      <c r="K179" s="227">
        <v>399250.8</v>
      </c>
      <c r="L179" s="97" t="s">
        <v>596</v>
      </c>
      <c r="M179" s="97" t="s">
        <v>53</v>
      </c>
      <c r="N179" s="247" t="s">
        <v>1343</v>
      </c>
    </row>
    <row r="180" spans="1:14" ht="30" x14ac:dyDescent="0.25">
      <c r="A180" s="97" t="s">
        <v>2128</v>
      </c>
      <c r="B180" s="104" t="s">
        <v>1344</v>
      </c>
      <c r="C180" s="104" t="s">
        <v>15</v>
      </c>
      <c r="D180" s="104" t="s">
        <v>117</v>
      </c>
      <c r="E180" s="104" t="s">
        <v>17</v>
      </c>
      <c r="F180" s="236">
        <v>43017</v>
      </c>
      <c r="G180" s="231">
        <v>14848493</v>
      </c>
      <c r="H180" s="231">
        <v>5335958</v>
      </c>
      <c r="I180" s="231">
        <v>5335958</v>
      </c>
      <c r="J180" s="231">
        <v>0</v>
      </c>
      <c r="K180" s="231">
        <v>9512535</v>
      </c>
      <c r="L180" s="104" t="s">
        <v>1345</v>
      </c>
      <c r="M180" s="104" t="s">
        <v>20</v>
      </c>
      <c r="N180" s="232" t="s">
        <v>1346</v>
      </c>
    </row>
    <row r="181" spans="1:14" x14ac:dyDescent="0.25">
      <c r="A181" s="97" t="s">
        <v>2129</v>
      </c>
      <c r="B181" s="104" t="s">
        <v>1347</v>
      </c>
      <c r="C181" s="104" t="s">
        <v>1049</v>
      </c>
      <c r="D181" s="104" t="s">
        <v>1131</v>
      </c>
      <c r="E181" s="104" t="s">
        <v>66</v>
      </c>
      <c r="F181" s="236">
        <v>43000</v>
      </c>
      <c r="G181" s="231">
        <v>21090869.68</v>
      </c>
      <c r="H181" s="231">
        <v>19698872.280000001</v>
      </c>
      <c r="I181" s="231">
        <v>19698872.280000001</v>
      </c>
      <c r="J181" s="231">
        <v>0</v>
      </c>
      <c r="K181" s="231">
        <v>1391997.4</v>
      </c>
      <c r="L181" s="104" t="s">
        <v>527</v>
      </c>
      <c r="M181" s="104" t="s">
        <v>28</v>
      </c>
      <c r="N181" s="232" t="s">
        <v>1348</v>
      </c>
    </row>
    <row r="182" spans="1:14" x14ac:dyDescent="0.25">
      <c r="A182" s="97" t="s">
        <v>2130</v>
      </c>
      <c r="B182" s="104" t="s">
        <v>1349</v>
      </c>
      <c r="C182" s="104" t="s">
        <v>1350</v>
      </c>
      <c r="D182" s="104" t="s">
        <v>1351</v>
      </c>
      <c r="E182" s="104" t="s">
        <v>17</v>
      </c>
      <c r="F182" s="236">
        <v>43013</v>
      </c>
      <c r="G182" s="231">
        <v>1578440.15</v>
      </c>
      <c r="H182" s="231">
        <v>1341674</v>
      </c>
      <c r="I182" s="231">
        <v>1341674</v>
      </c>
      <c r="J182" s="231">
        <v>0</v>
      </c>
      <c r="K182" s="231">
        <v>236766.15</v>
      </c>
      <c r="L182" s="104" t="s">
        <v>533</v>
      </c>
      <c r="M182" s="104" t="s">
        <v>28</v>
      </c>
      <c r="N182" s="232" t="s">
        <v>1352</v>
      </c>
    </row>
    <row r="183" spans="1:14" ht="30" x14ac:dyDescent="0.25">
      <c r="A183" s="97" t="s">
        <v>2131</v>
      </c>
      <c r="B183" s="97" t="s">
        <v>1353</v>
      </c>
      <c r="C183" s="97" t="s">
        <v>1049</v>
      </c>
      <c r="D183" s="97" t="s">
        <v>1131</v>
      </c>
      <c r="E183" s="97" t="s">
        <v>66</v>
      </c>
      <c r="F183" s="248">
        <v>42971</v>
      </c>
      <c r="G183" s="227">
        <v>5020404.83</v>
      </c>
      <c r="H183" s="227">
        <v>5020404.83</v>
      </c>
      <c r="I183" s="227">
        <v>5020404.83</v>
      </c>
      <c r="J183" s="227">
        <v>0</v>
      </c>
      <c r="K183" s="227">
        <v>0</v>
      </c>
      <c r="L183" s="97" t="s">
        <v>1354</v>
      </c>
      <c r="M183" s="97" t="s">
        <v>28</v>
      </c>
      <c r="N183" s="247" t="s">
        <v>29</v>
      </c>
    </row>
    <row r="184" spans="1:14" x14ac:dyDescent="0.25">
      <c r="A184" s="97" t="s">
        <v>2132</v>
      </c>
      <c r="B184" s="104" t="s">
        <v>1355</v>
      </c>
      <c r="C184" s="104" t="s">
        <v>1350</v>
      </c>
      <c r="D184" s="104" t="s">
        <v>1351</v>
      </c>
      <c r="E184" s="104" t="s">
        <v>17</v>
      </c>
      <c r="F184" s="236">
        <v>43019</v>
      </c>
      <c r="G184" s="231">
        <v>3022094.98</v>
      </c>
      <c r="H184" s="231">
        <v>2568780.73</v>
      </c>
      <c r="I184" s="231">
        <v>2568780.73</v>
      </c>
      <c r="J184" s="231">
        <v>0</v>
      </c>
      <c r="K184" s="231">
        <v>453314.25</v>
      </c>
      <c r="L184" s="104" t="s">
        <v>612</v>
      </c>
      <c r="M184" s="104" t="s">
        <v>53</v>
      </c>
      <c r="N184" s="232" t="s">
        <v>1356</v>
      </c>
    </row>
    <row r="185" spans="1:14" x14ac:dyDescent="0.25">
      <c r="A185" s="97" t="s">
        <v>2133</v>
      </c>
      <c r="B185" s="104" t="s">
        <v>1357</v>
      </c>
      <c r="C185" s="104" t="s">
        <v>1049</v>
      </c>
      <c r="D185" s="104" t="s">
        <v>1131</v>
      </c>
      <c r="E185" s="104" t="s">
        <v>66</v>
      </c>
      <c r="F185" s="236">
        <v>42972</v>
      </c>
      <c r="G185" s="231">
        <v>18642984</v>
      </c>
      <c r="H185" s="231">
        <v>17400054.699999999</v>
      </c>
      <c r="I185" s="231">
        <v>17400054.699999999</v>
      </c>
      <c r="J185" s="231">
        <v>0</v>
      </c>
      <c r="K185" s="231">
        <v>1242929.3</v>
      </c>
      <c r="L185" s="104" t="s">
        <v>1108</v>
      </c>
      <c r="M185" s="104" t="s">
        <v>39</v>
      </c>
      <c r="N185" s="232" t="s">
        <v>146</v>
      </c>
    </row>
    <row r="186" spans="1:14" ht="30" x14ac:dyDescent="0.25">
      <c r="A186" s="97" t="s">
        <v>2134</v>
      </c>
      <c r="B186" s="104" t="s">
        <v>1358</v>
      </c>
      <c r="C186" s="104" t="s">
        <v>1365</v>
      </c>
      <c r="D186" s="104" t="s">
        <v>1366</v>
      </c>
      <c r="E186" s="104" t="s">
        <v>66</v>
      </c>
      <c r="F186" s="236">
        <v>43011</v>
      </c>
      <c r="G186" s="231">
        <v>2714927.02</v>
      </c>
      <c r="H186" s="231">
        <v>1406698.7</v>
      </c>
      <c r="I186" s="231">
        <v>1406698.7</v>
      </c>
      <c r="J186" s="231">
        <v>0</v>
      </c>
      <c r="K186" s="231">
        <v>1308228.32</v>
      </c>
      <c r="L186" s="104" t="s">
        <v>1359</v>
      </c>
      <c r="M186" s="104" t="s">
        <v>28</v>
      </c>
      <c r="N186" s="232" t="s">
        <v>412</v>
      </c>
    </row>
    <row r="187" spans="1:14" ht="30" x14ac:dyDescent="0.25">
      <c r="A187" s="97" t="s">
        <v>2135</v>
      </c>
      <c r="B187" s="104" t="s">
        <v>1360</v>
      </c>
      <c r="C187" s="104" t="s">
        <v>1365</v>
      </c>
      <c r="D187" s="104" t="s">
        <v>1366</v>
      </c>
      <c r="E187" s="104" t="s">
        <v>66</v>
      </c>
      <c r="F187" s="236">
        <v>43011</v>
      </c>
      <c r="G187" s="231">
        <v>4535310.3099999996</v>
      </c>
      <c r="H187" s="231">
        <v>2743245</v>
      </c>
      <c r="I187" s="231">
        <v>2743245</v>
      </c>
      <c r="J187" s="231">
        <v>0</v>
      </c>
      <c r="K187" s="231">
        <v>1792065.31</v>
      </c>
      <c r="L187" s="104" t="s">
        <v>56</v>
      </c>
      <c r="M187" s="104" t="s">
        <v>28</v>
      </c>
      <c r="N187" s="232" t="s">
        <v>29</v>
      </c>
    </row>
    <row r="188" spans="1:14" ht="30" x14ac:dyDescent="0.25">
      <c r="A188" s="97" t="s">
        <v>2136</v>
      </c>
      <c r="B188" s="104" t="s">
        <v>1361</v>
      </c>
      <c r="C188" s="104" t="s">
        <v>1365</v>
      </c>
      <c r="D188" s="104" t="s">
        <v>1366</v>
      </c>
      <c r="E188" s="104" t="s">
        <v>66</v>
      </c>
      <c r="F188" s="236">
        <v>43011</v>
      </c>
      <c r="G188" s="231">
        <v>1395722.65</v>
      </c>
      <c r="H188" s="231">
        <v>857010.75</v>
      </c>
      <c r="I188" s="231">
        <v>857010.75</v>
      </c>
      <c r="J188" s="231">
        <v>0</v>
      </c>
      <c r="K188" s="231">
        <v>538711.9</v>
      </c>
      <c r="L188" s="104" t="s">
        <v>56</v>
      </c>
      <c r="M188" s="104" t="s">
        <v>28</v>
      </c>
      <c r="N188" s="232" t="s">
        <v>29</v>
      </c>
    </row>
    <row r="189" spans="1:14" ht="30" x14ac:dyDescent="0.25">
      <c r="A189" s="97" t="s">
        <v>2137</v>
      </c>
      <c r="B189" s="104" t="s">
        <v>1362</v>
      </c>
      <c r="C189" s="104" t="s">
        <v>1365</v>
      </c>
      <c r="D189" s="104" t="s">
        <v>1366</v>
      </c>
      <c r="E189" s="104" t="s">
        <v>66</v>
      </c>
      <c r="F189" s="236">
        <v>43011</v>
      </c>
      <c r="G189" s="231">
        <v>391754.32</v>
      </c>
      <c r="H189" s="231">
        <v>253051.28</v>
      </c>
      <c r="I189" s="231">
        <v>253051.28</v>
      </c>
      <c r="J189" s="231">
        <v>0</v>
      </c>
      <c r="K189" s="231">
        <v>138703.04000000001</v>
      </c>
      <c r="L189" s="104" t="s">
        <v>56</v>
      </c>
      <c r="M189" s="104" t="s">
        <v>28</v>
      </c>
      <c r="N189" s="232" t="s">
        <v>29</v>
      </c>
    </row>
    <row r="190" spans="1:14" ht="30" x14ac:dyDescent="0.25">
      <c r="A190" s="97" t="s">
        <v>2138</v>
      </c>
      <c r="B190" s="104" t="s">
        <v>1363</v>
      </c>
      <c r="C190" s="104" t="s">
        <v>1365</v>
      </c>
      <c r="D190" s="104" t="s">
        <v>1366</v>
      </c>
      <c r="E190" s="104" t="s">
        <v>66</v>
      </c>
      <c r="F190" s="236">
        <v>43011</v>
      </c>
      <c r="G190" s="231">
        <v>1981615.9</v>
      </c>
      <c r="H190" s="231">
        <v>1209969.8999999999</v>
      </c>
      <c r="I190" s="231">
        <v>1209969.8999999999</v>
      </c>
      <c r="J190" s="231">
        <v>0</v>
      </c>
      <c r="K190" s="231">
        <v>771646</v>
      </c>
      <c r="L190" s="104" t="s">
        <v>56</v>
      </c>
      <c r="M190" s="104" t="s">
        <v>28</v>
      </c>
      <c r="N190" s="232" t="s">
        <v>29</v>
      </c>
    </row>
    <row r="191" spans="1:14" ht="30" x14ac:dyDescent="0.25">
      <c r="A191" s="97" t="s">
        <v>2139</v>
      </c>
      <c r="B191" s="104" t="s">
        <v>1368</v>
      </c>
      <c r="C191" s="104" t="s">
        <v>1365</v>
      </c>
      <c r="D191" s="104" t="s">
        <v>1366</v>
      </c>
      <c r="E191" s="104" t="s">
        <v>66</v>
      </c>
      <c r="F191" s="236">
        <v>43011</v>
      </c>
      <c r="G191" s="231">
        <v>4148254.06</v>
      </c>
      <c r="H191" s="231">
        <v>2511011.25</v>
      </c>
      <c r="I191" s="231">
        <v>2511011.25</v>
      </c>
      <c r="J191" s="231">
        <v>0</v>
      </c>
      <c r="K191" s="231">
        <v>1637242.81</v>
      </c>
      <c r="L191" s="104" t="s">
        <v>56</v>
      </c>
      <c r="M191" s="104" t="s">
        <v>28</v>
      </c>
      <c r="N191" s="232" t="s">
        <v>29</v>
      </c>
    </row>
    <row r="192" spans="1:14" ht="45" x14ac:dyDescent="0.25">
      <c r="A192" s="97" t="s">
        <v>2140</v>
      </c>
      <c r="B192" s="104" t="s">
        <v>1364</v>
      </c>
      <c r="C192" s="104" t="s">
        <v>1365</v>
      </c>
      <c r="D192" s="104" t="s">
        <v>1366</v>
      </c>
      <c r="E192" s="104" t="s">
        <v>66</v>
      </c>
      <c r="F192" s="236">
        <v>43011</v>
      </c>
      <c r="G192" s="231">
        <v>522721.5</v>
      </c>
      <c r="H192" s="231">
        <v>331886.28999999998</v>
      </c>
      <c r="I192" s="231">
        <v>331886.28999999998</v>
      </c>
      <c r="J192" s="231">
        <v>0</v>
      </c>
      <c r="K192" s="231">
        <v>190835.21</v>
      </c>
      <c r="L192" s="104" t="s">
        <v>56</v>
      </c>
      <c r="M192" s="104" t="s">
        <v>28</v>
      </c>
      <c r="N192" s="232" t="s">
        <v>29</v>
      </c>
    </row>
    <row r="193" spans="1:14" ht="30" x14ac:dyDescent="0.25">
      <c r="A193" s="97" t="s">
        <v>2141</v>
      </c>
      <c r="B193" s="104" t="s">
        <v>1367</v>
      </c>
      <c r="C193" s="104" t="s">
        <v>1365</v>
      </c>
      <c r="D193" s="104" t="s">
        <v>1366</v>
      </c>
      <c r="E193" s="104" t="s">
        <v>66</v>
      </c>
      <c r="F193" s="236">
        <v>43011</v>
      </c>
      <c r="G193" s="231">
        <v>3876804.6</v>
      </c>
      <c r="H193" s="231">
        <v>2347913.73</v>
      </c>
      <c r="I193" s="231">
        <v>2347913.73</v>
      </c>
      <c r="J193" s="231">
        <v>0</v>
      </c>
      <c r="K193" s="231">
        <v>1528890.87</v>
      </c>
      <c r="L193" s="104" t="s">
        <v>56</v>
      </c>
      <c r="M193" s="104" t="s">
        <v>28</v>
      </c>
      <c r="N193" s="232" t="s">
        <v>29</v>
      </c>
    </row>
    <row r="194" spans="1:14" ht="30" x14ac:dyDescent="0.25">
      <c r="A194" s="97" t="s">
        <v>2142</v>
      </c>
      <c r="B194" s="104" t="s">
        <v>1397</v>
      </c>
      <c r="C194" s="104" t="s">
        <v>1049</v>
      </c>
      <c r="D194" s="104" t="s">
        <v>1131</v>
      </c>
      <c r="E194" s="104" t="s">
        <v>66</v>
      </c>
      <c r="F194" s="236">
        <v>42971</v>
      </c>
      <c r="G194" s="231">
        <v>11935871.630000001</v>
      </c>
      <c r="H194" s="231">
        <v>11816362.51</v>
      </c>
      <c r="I194" s="231">
        <v>11816362.51</v>
      </c>
      <c r="J194" s="231">
        <v>0</v>
      </c>
      <c r="K194" s="231">
        <v>119509.12</v>
      </c>
      <c r="L194" s="104" t="s">
        <v>662</v>
      </c>
      <c r="M194" s="104" t="s">
        <v>28</v>
      </c>
      <c r="N194" s="232" t="s">
        <v>1408</v>
      </c>
    </row>
    <row r="195" spans="1:14" x14ac:dyDescent="0.25">
      <c r="A195" s="97" t="s">
        <v>2143</v>
      </c>
      <c r="B195" s="104" t="s">
        <v>1396</v>
      </c>
      <c r="C195" s="104" t="s">
        <v>1049</v>
      </c>
      <c r="D195" s="104" t="s">
        <v>1131</v>
      </c>
      <c r="E195" s="104" t="s">
        <v>66</v>
      </c>
      <c r="F195" s="236">
        <v>42976</v>
      </c>
      <c r="G195" s="231">
        <v>20683768.280000001</v>
      </c>
      <c r="H195" s="231">
        <v>20000000</v>
      </c>
      <c r="I195" s="231">
        <v>20000000</v>
      </c>
      <c r="J195" s="231">
        <v>0</v>
      </c>
      <c r="K195" s="231">
        <v>683768.28</v>
      </c>
      <c r="L195" s="104" t="s">
        <v>233</v>
      </c>
      <c r="M195" s="104" t="s">
        <v>53</v>
      </c>
      <c r="N195" s="232" t="s">
        <v>150</v>
      </c>
    </row>
    <row r="196" spans="1:14" x14ac:dyDescent="0.25">
      <c r="A196" s="97" t="s">
        <v>2144</v>
      </c>
      <c r="B196" s="104" t="s">
        <v>1395</v>
      </c>
      <c r="C196" s="104" t="s">
        <v>1049</v>
      </c>
      <c r="D196" s="104" t="s">
        <v>1131</v>
      </c>
      <c r="E196" s="104" t="s">
        <v>66</v>
      </c>
      <c r="F196" s="236">
        <v>42975</v>
      </c>
      <c r="G196" s="231">
        <v>20770929.649999999</v>
      </c>
      <c r="H196" s="231">
        <v>19553753.170000002</v>
      </c>
      <c r="I196" s="231">
        <v>19553753.170000002</v>
      </c>
      <c r="J196" s="231">
        <v>0</v>
      </c>
      <c r="K196" s="231">
        <v>1217176.48</v>
      </c>
      <c r="L196" s="104" t="s">
        <v>40</v>
      </c>
      <c r="M196" s="104" t="s">
        <v>39</v>
      </c>
      <c r="N196" s="232" t="s">
        <v>38</v>
      </c>
    </row>
    <row r="197" spans="1:14" s="183" customFormat="1" ht="30" x14ac:dyDescent="0.25">
      <c r="A197" s="97" t="s">
        <v>2145</v>
      </c>
      <c r="B197" s="104" t="s">
        <v>1394</v>
      </c>
      <c r="C197" s="104" t="s">
        <v>1399</v>
      </c>
      <c r="D197" s="104" t="s">
        <v>1400</v>
      </c>
      <c r="E197" s="104" t="s">
        <v>26</v>
      </c>
      <c r="F197" s="236">
        <v>43013</v>
      </c>
      <c r="G197" s="231">
        <v>37042770.020000003</v>
      </c>
      <c r="H197" s="231">
        <v>37042770.020000003</v>
      </c>
      <c r="I197" s="231">
        <v>31486354.517000001</v>
      </c>
      <c r="J197" s="231">
        <v>5556415.5029999996</v>
      </c>
      <c r="K197" s="231">
        <v>0</v>
      </c>
      <c r="L197" s="104" t="s">
        <v>1407</v>
      </c>
      <c r="M197" s="104" t="s">
        <v>28</v>
      </c>
      <c r="N197" s="232" t="s">
        <v>29</v>
      </c>
    </row>
    <row r="198" spans="1:14" s="183" customFormat="1" ht="30" x14ac:dyDescent="0.25">
      <c r="A198" s="97" t="s">
        <v>2146</v>
      </c>
      <c r="B198" s="104" t="s">
        <v>1393</v>
      </c>
      <c r="C198" s="104" t="s">
        <v>1049</v>
      </c>
      <c r="D198" s="104" t="s">
        <v>1131</v>
      </c>
      <c r="E198" s="104" t="s">
        <v>66</v>
      </c>
      <c r="F198" s="236">
        <v>42972</v>
      </c>
      <c r="G198" s="231">
        <v>23222756</v>
      </c>
      <c r="H198" s="231">
        <v>19999999</v>
      </c>
      <c r="I198" s="231">
        <v>19999999</v>
      </c>
      <c r="J198" s="231">
        <v>0</v>
      </c>
      <c r="K198" s="231">
        <v>3222757</v>
      </c>
      <c r="L198" s="104" t="s">
        <v>1406</v>
      </c>
      <c r="M198" s="104" t="s">
        <v>20</v>
      </c>
      <c r="N198" s="232" t="s">
        <v>164</v>
      </c>
    </row>
    <row r="199" spans="1:14" ht="30" x14ac:dyDescent="0.25">
      <c r="A199" s="97" t="s">
        <v>2147</v>
      </c>
      <c r="B199" s="104" t="s">
        <v>1392</v>
      </c>
      <c r="C199" s="104" t="s">
        <v>35</v>
      </c>
      <c r="D199" s="104" t="s">
        <v>34</v>
      </c>
      <c r="E199" s="104" t="s">
        <v>17</v>
      </c>
      <c r="F199" s="236">
        <v>43013</v>
      </c>
      <c r="G199" s="231">
        <v>1745800</v>
      </c>
      <c r="H199" s="231">
        <v>1196790</v>
      </c>
      <c r="I199" s="231">
        <v>1196790</v>
      </c>
      <c r="J199" s="231">
        <v>0</v>
      </c>
      <c r="K199" s="231">
        <v>549010</v>
      </c>
      <c r="L199" s="104" t="s">
        <v>1405</v>
      </c>
      <c r="M199" s="104" t="s">
        <v>28</v>
      </c>
      <c r="N199" s="232" t="s">
        <v>176</v>
      </c>
    </row>
    <row r="200" spans="1:14" ht="30" x14ac:dyDescent="0.25">
      <c r="A200" s="97" t="s">
        <v>2148</v>
      </c>
      <c r="B200" s="104" t="s">
        <v>1391</v>
      </c>
      <c r="C200" s="104" t="s">
        <v>15</v>
      </c>
      <c r="D200" s="104" t="s">
        <v>117</v>
      </c>
      <c r="E200" s="104" t="s">
        <v>17</v>
      </c>
      <c r="F200" s="236">
        <v>43018</v>
      </c>
      <c r="G200" s="231">
        <v>7163925</v>
      </c>
      <c r="H200" s="231">
        <v>3145525</v>
      </c>
      <c r="I200" s="231">
        <v>3145525</v>
      </c>
      <c r="J200" s="231">
        <v>0</v>
      </c>
      <c r="K200" s="231">
        <v>4018400</v>
      </c>
      <c r="L200" s="104" t="s">
        <v>1646</v>
      </c>
      <c r="M200" s="104" t="s">
        <v>39</v>
      </c>
      <c r="N200" s="232" t="s">
        <v>146</v>
      </c>
    </row>
    <row r="201" spans="1:14" ht="30" x14ac:dyDescent="0.25">
      <c r="A201" s="97" t="s">
        <v>2149</v>
      </c>
      <c r="B201" s="104" t="s">
        <v>1390</v>
      </c>
      <c r="C201" s="104" t="s">
        <v>15</v>
      </c>
      <c r="D201" s="104" t="s">
        <v>1398</v>
      </c>
      <c r="E201" s="104" t="s">
        <v>26</v>
      </c>
      <c r="F201" s="236">
        <v>43020</v>
      </c>
      <c r="G201" s="231">
        <v>454973.93</v>
      </c>
      <c r="H201" s="231">
        <v>295733</v>
      </c>
      <c r="I201" s="231">
        <v>295733</v>
      </c>
      <c r="J201" s="231">
        <v>0</v>
      </c>
      <c r="K201" s="231">
        <v>159240.93</v>
      </c>
      <c r="L201" s="104" t="s">
        <v>1404</v>
      </c>
      <c r="M201" s="104" t="s">
        <v>53</v>
      </c>
      <c r="N201" s="232" t="s">
        <v>150</v>
      </c>
    </row>
    <row r="202" spans="1:14" ht="30" x14ac:dyDescent="0.25">
      <c r="A202" s="97" t="s">
        <v>2150</v>
      </c>
      <c r="B202" s="104" t="s">
        <v>1389</v>
      </c>
      <c r="C202" s="104" t="s">
        <v>1365</v>
      </c>
      <c r="D202" s="104" t="s">
        <v>1366</v>
      </c>
      <c r="E202" s="104" t="s">
        <v>66</v>
      </c>
      <c r="F202" s="236">
        <v>43011</v>
      </c>
      <c r="G202" s="231">
        <v>4023982.96</v>
      </c>
      <c r="H202" s="231">
        <v>2436448.58</v>
      </c>
      <c r="I202" s="231">
        <v>2436448.58</v>
      </c>
      <c r="J202" s="231">
        <v>0</v>
      </c>
      <c r="K202" s="231">
        <v>1587534.38</v>
      </c>
      <c r="L202" s="104" t="s">
        <v>56</v>
      </c>
      <c r="M202" s="104" t="s">
        <v>28</v>
      </c>
      <c r="N202" s="232" t="s">
        <v>29</v>
      </c>
    </row>
    <row r="203" spans="1:14" ht="30" x14ac:dyDescent="0.25">
      <c r="A203" s="97" t="s">
        <v>2151</v>
      </c>
      <c r="B203" s="104" t="s">
        <v>1388</v>
      </c>
      <c r="C203" s="104" t="s">
        <v>1365</v>
      </c>
      <c r="D203" s="131" t="s">
        <v>1366</v>
      </c>
      <c r="E203" s="104" t="s">
        <v>66</v>
      </c>
      <c r="F203" s="236">
        <v>43011</v>
      </c>
      <c r="G203" s="231">
        <v>6360832.6799999997</v>
      </c>
      <c r="H203" s="231">
        <v>3838558.42</v>
      </c>
      <c r="I203" s="231">
        <v>3838558.42</v>
      </c>
      <c r="J203" s="231">
        <v>0</v>
      </c>
      <c r="K203" s="231">
        <v>2522274.2599999998</v>
      </c>
      <c r="L203" s="104" t="s">
        <v>56</v>
      </c>
      <c r="M203" s="104" t="s">
        <v>28</v>
      </c>
      <c r="N203" s="104" t="s">
        <v>29</v>
      </c>
    </row>
    <row r="204" spans="1:14" ht="30" x14ac:dyDescent="0.25">
      <c r="A204" s="97" t="s">
        <v>2152</v>
      </c>
      <c r="B204" s="104" t="s">
        <v>1387</v>
      </c>
      <c r="C204" s="104" t="s">
        <v>1365</v>
      </c>
      <c r="D204" s="104" t="s">
        <v>1366</v>
      </c>
      <c r="E204" s="104" t="s">
        <v>66</v>
      </c>
      <c r="F204" s="236">
        <v>43011</v>
      </c>
      <c r="G204" s="231">
        <v>2522918.0499999998</v>
      </c>
      <c r="H204" s="231">
        <v>1533955.33</v>
      </c>
      <c r="I204" s="231">
        <v>1533955.33</v>
      </c>
      <c r="J204" s="231">
        <v>0</v>
      </c>
      <c r="K204" s="231">
        <v>988962.72</v>
      </c>
      <c r="L204" s="104" t="s">
        <v>56</v>
      </c>
      <c r="M204" s="104" t="s">
        <v>28</v>
      </c>
      <c r="N204" s="232" t="s">
        <v>29</v>
      </c>
    </row>
    <row r="205" spans="1:14" ht="30" x14ac:dyDescent="0.25">
      <c r="A205" s="97" t="s">
        <v>2153</v>
      </c>
      <c r="B205" s="104" t="s">
        <v>1386</v>
      </c>
      <c r="C205" s="104" t="s">
        <v>15</v>
      </c>
      <c r="D205" s="104" t="s">
        <v>1398</v>
      </c>
      <c r="E205" s="104" t="s">
        <v>26</v>
      </c>
      <c r="F205" s="236">
        <v>43024</v>
      </c>
      <c r="G205" s="231">
        <v>725785.75</v>
      </c>
      <c r="H205" s="231">
        <v>300000</v>
      </c>
      <c r="I205" s="231">
        <v>300000</v>
      </c>
      <c r="J205" s="231">
        <v>0</v>
      </c>
      <c r="K205" s="231">
        <v>425785.75</v>
      </c>
      <c r="L205" s="104" t="s">
        <v>1645</v>
      </c>
      <c r="M205" s="104" t="s">
        <v>20</v>
      </c>
      <c r="N205" s="232" t="s">
        <v>164</v>
      </c>
    </row>
    <row r="206" spans="1:14" x14ac:dyDescent="0.25">
      <c r="A206" s="97" t="s">
        <v>2154</v>
      </c>
      <c r="B206" s="104" t="s">
        <v>1385</v>
      </c>
      <c r="C206" s="104" t="s">
        <v>15</v>
      </c>
      <c r="D206" s="104" t="s">
        <v>1398</v>
      </c>
      <c r="E206" s="104" t="s">
        <v>26</v>
      </c>
      <c r="F206" s="236">
        <v>43025</v>
      </c>
      <c r="G206" s="231">
        <v>259055</v>
      </c>
      <c r="H206" s="231">
        <v>212425.1</v>
      </c>
      <c r="I206" s="231">
        <v>212425.1</v>
      </c>
      <c r="J206" s="231">
        <v>0</v>
      </c>
      <c r="K206" s="231">
        <v>46629.9</v>
      </c>
      <c r="L206" s="104" t="s">
        <v>1403</v>
      </c>
      <c r="M206" s="104" t="s">
        <v>28</v>
      </c>
      <c r="N206" s="232" t="s">
        <v>29</v>
      </c>
    </row>
    <row r="207" spans="1:14" ht="30" x14ac:dyDescent="0.25">
      <c r="A207" s="97" t="s">
        <v>2155</v>
      </c>
      <c r="B207" s="104" t="s">
        <v>1384</v>
      </c>
      <c r="C207" s="104" t="s">
        <v>1365</v>
      </c>
      <c r="D207" s="104" t="s">
        <v>1366</v>
      </c>
      <c r="E207" s="104" t="s">
        <v>66</v>
      </c>
      <c r="F207" s="236">
        <v>43011</v>
      </c>
      <c r="G207" s="231">
        <v>2600815.94</v>
      </c>
      <c r="H207" s="231">
        <v>1582548.37</v>
      </c>
      <c r="I207" s="231">
        <v>1582548.37</v>
      </c>
      <c r="J207" s="231">
        <v>0</v>
      </c>
      <c r="K207" s="231">
        <v>1018267.57</v>
      </c>
      <c r="L207" s="104" t="s">
        <v>56</v>
      </c>
      <c r="M207" s="104" t="s">
        <v>28</v>
      </c>
      <c r="N207" s="232" t="s">
        <v>29</v>
      </c>
    </row>
    <row r="208" spans="1:14" ht="30" x14ac:dyDescent="0.25">
      <c r="A208" s="97" t="s">
        <v>2156</v>
      </c>
      <c r="B208" s="104" t="s">
        <v>1383</v>
      </c>
      <c r="C208" s="104" t="s">
        <v>1365</v>
      </c>
      <c r="D208" s="104" t="s">
        <v>1366</v>
      </c>
      <c r="E208" s="104" t="s">
        <v>66</v>
      </c>
      <c r="F208" s="236">
        <v>43011</v>
      </c>
      <c r="G208" s="231">
        <v>4322130.3099999996</v>
      </c>
      <c r="H208" s="231">
        <v>2615337</v>
      </c>
      <c r="I208" s="231">
        <v>2615337</v>
      </c>
      <c r="J208" s="231">
        <v>0</v>
      </c>
      <c r="K208" s="231">
        <v>1706793.31</v>
      </c>
      <c r="L208" s="104" t="s">
        <v>56</v>
      </c>
      <c r="M208" s="104" t="s">
        <v>28</v>
      </c>
      <c r="N208" s="232" t="s">
        <v>29</v>
      </c>
    </row>
    <row r="209" spans="1:14" ht="30" x14ac:dyDescent="0.25">
      <c r="A209" s="97" t="s">
        <v>2157</v>
      </c>
      <c r="B209" s="104" t="s">
        <v>1382</v>
      </c>
      <c r="C209" s="104" t="s">
        <v>1365</v>
      </c>
      <c r="D209" s="104" t="s">
        <v>1366</v>
      </c>
      <c r="E209" s="104" t="s">
        <v>66</v>
      </c>
      <c r="F209" s="236">
        <v>43011</v>
      </c>
      <c r="G209" s="231">
        <v>4549765.88</v>
      </c>
      <c r="H209" s="231">
        <v>2317611.2400000002</v>
      </c>
      <c r="I209" s="231">
        <v>2317611.2400000002</v>
      </c>
      <c r="J209" s="231">
        <v>0</v>
      </c>
      <c r="K209" s="231">
        <v>2232154.64</v>
      </c>
      <c r="L209" s="104" t="s">
        <v>27</v>
      </c>
      <c r="M209" s="104" t="s">
        <v>28</v>
      </c>
      <c r="N209" s="232" t="s">
        <v>29</v>
      </c>
    </row>
    <row r="210" spans="1:14" ht="30" x14ac:dyDescent="0.25">
      <c r="A210" s="97" t="s">
        <v>2158</v>
      </c>
      <c r="B210" s="104" t="s">
        <v>1381</v>
      </c>
      <c r="C210" s="104" t="s">
        <v>1365</v>
      </c>
      <c r="D210" s="104" t="s">
        <v>1366</v>
      </c>
      <c r="E210" s="104" t="s">
        <v>66</v>
      </c>
      <c r="F210" s="236">
        <v>43011</v>
      </c>
      <c r="G210" s="231">
        <v>5715794.25</v>
      </c>
      <c r="H210" s="231">
        <v>2907056.67</v>
      </c>
      <c r="I210" s="231">
        <v>2907056.67</v>
      </c>
      <c r="J210" s="231">
        <v>0</v>
      </c>
      <c r="K210" s="231">
        <v>2808737.58</v>
      </c>
      <c r="L210" s="104" t="s">
        <v>27</v>
      </c>
      <c r="M210" s="104" t="s">
        <v>28</v>
      </c>
      <c r="N210" s="232" t="s">
        <v>29</v>
      </c>
    </row>
    <row r="211" spans="1:14" ht="45" x14ac:dyDescent="0.25">
      <c r="A211" s="97" t="s">
        <v>2159</v>
      </c>
      <c r="B211" s="104" t="s">
        <v>1380</v>
      </c>
      <c r="C211" s="104" t="s">
        <v>1365</v>
      </c>
      <c r="D211" s="104" t="s">
        <v>1366</v>
      </c>
      <c r="E211" s="104" t="s">
        <v>66</v>
      </c>
      <c r="F211" s="236">
        <v>43011</v>
      </c>
      <c r="G211" s="231">
        <v>411990.07</v>
      </c>
      <c r="H211" s="231">
        <v>265316.65000000002</v>
      </c>
      <c r="I211" s="231">
        <v>265316.65000000002</v>
      </c>
      <c r="J211" s="231">
        <v>0</v>
      </c>
      <c r="K211" s="231">
        <v>146673.42000000001</v>
      </c>
      <c r="L211" s="104" t="s">
        <v>56</v>
      </c>
      <c r="M211" s="104" t="s">
        <v>28</v>
      </c>
      <c r="N211" s="232" t="s">
        <v>29</v>
      </c>
    </row>
    <row r="212" spans="1:14" ht="45" x14ac:dyDescent="0.25">
      <c r="A212" s="97" t="s">
        <v>2160</v>
      </c>
      <c r="B212" s="104" t="s">
        <v>1379</v>
      </c>
      <c r="C212" s="104" t="s">
        <v>1365</v>
      </c>
      <c r="D212" s="104" t="s">
        <v>1366</v>
      </c>
      <c r="E212" s="104" t="s">
        <v>66</v>
      </c>
      <c r="F212" s="236">
        <v>43011</v>
      </c>
      <c r="G212" s="231">
        <v>657145.43000000005</v>
      </c>
      <c r="H212" s="231">
        <v>411328.6</v>
      </c>
      <c r="I212" s="231">
        <v>411328.6</v>
      </c>
      <c r="J212" s="231">
        <v>0</v>
      </c>
      <c r="K212" s="231">
        <v>245816.83</v>
      </c>
      <c r="L212" s="104" t="s">
        <v>56</v>
      </c>
      <c r="M212" s="104" t="s">
        <v>28</v>
      </c>
      <c r="N212" s="232" t="s">
        <v>29</v>
      </c>
    </row>
    <row r="213" spans="1:14" ht="30" x14ac:dyDescent="0.25">
      <c r="A213" s="97" t="s">
        <v>2161</v>
      </c>
      <c r="B213" s="104" t="s">
        <v>1378</v>
      </c>
      <c r="C213" s="104" t="s">
        <v>1365</v>
      </c>
      <c r="D213" s="104" t="s">
        <v>1366</v>
      </c>
      <c r="E213" s="104" t="s">
        <v>66</v>
      </c>
      <c r="F213" s="236">
        <v>43011</v>
      </c>
      <c r="G213" s="231">
        <v>288861.82</v>
      </c>
      <c r="H213" s="231">
        <v>191203.47</v>
      </c>
      <c r="I213" s="231">
        <v>191203.47</v>
      </c>
      <c r="J213" s="231">
        <v>0</v>
      </c>
      <c r="K213" s="231">
        <v>97658.35</v>
      </c>
      <c r="L213" s="104" t="s">
        <v>56</v>
      </c>
      <c r="M213" s="104" t="s">
        <v>28</v>
      </c>
      <c r="N213" s="232" t="s">
        <v>29</v>
      </c>
    </row>
    <row r="214" spans="1:14" ht="45" x14ac:dyDescent="0.25">
      <c r="A214" s="97" t="s">
        <v>2162</v>
      </c>
      <c r="B214" s="104" t="s">
        <v>1377</v>
      </c>
      <c r="C214" s="104" t="s">
        <v>1365</v>
      </c>
      <c r="D214" s="104" t="s">
        <v>1366</v>
      </c>
      <c r="E214" s="104" t="s">
        <v>66</v>
      </c>
      <c r="F214" s="236">
        <v>43011</v>
      </c>
      <c r="G214" s="231">
        <v>455326.91</v>
      </c>
      <c r="H214" s="231">
        <v>291264.57</v>
      </c>
      <c r="I214" s="231">
        <v>291264.57</v>
      </c>
      <c r="J214" s="231">
        <v>0</v>
      </c>
      <c r="K214" s="231">
        <v>164062.34</v>
      </c>
      <c r="L214" s="104" t="s">
        <v>56</v>
      </c>
      <c r="M214" s="104" t="s">
        <v>28</v>
      </c>
      <c r="N214" s="104" t="s">
        <v>29</v>
      </c>
    </row>
    <row r="215" spans="1:14" ht="30" x14ac:dyDescent="0.25">
      <c r="A215" s="97" t="s">
        <v>2163</v>
      </c>
      <c r="B215" s="104" t="s">
        <v>1376</v>
      </c>
      <c r="C215" s="104" t="s">
        <v>1365</v>
      </c>
      <c r="D215" s="104" t="s">
        <v>1366</v>
      </c>
      <c r="E215" s="104" t="s">
        <v>66</v>
      </c>
      <c r="F215" s="236">
        <v>43011</v>
      </c>
      <c r="G215" s="231">
        <v>10015800.310000001</v>
      </c>
      <c r="H215" s="231">
        <v>6031539</v>
      </c>
      <c r="I215" s="231">
        <v>6031539</v>
      </c>
      <c r="J215" s="231">
        <v>0</v>
      </c>
      <c r="K215" s="231">
        <v>3984261.31</v>
      </c>
      <c r="L215" s="104" t="s">
        <v>56</v>
      </c>
      <c r="M215" s="104" t="s">
        <v>28</v>
      </c>
      <c r="N215" s="232" t="s">
        <v>29</v>
      </c>
    </row>
    <row r="216" spans="1:14" ht="30" x14ac:dyDescent="0.25">
      <c r="A216" s="97" t="s">
        <v>2164</v>
      </c>
      <c r="B216" s="104" t="s">
        <v>1375</v>
      </c>
      <c r="C216" s="104" t="s">
        <v>1365</v>
      </c>
      <c r="D216" s="104" t="s">
        <v>1366</v>
      </c>
      <c r="E216" s="104" t="s">
        <v>66</v>
      </c>
      <c r="F216" s="236">
        <v>43011</v>
      </c>
      <c r="G216" s="231">
        <v>3262888.42</v>
      </c>
      <c r="H216" s="231">
        <v>1979791.86</v>
      </c>
      <c r="I216" s="231">
        <v>1979791.86</v>
      </c>
      <c r="J216" s="231">
        <v>0</v>
      </c>
      <c r="K216" s="231">
        <v>1283096.56</v>
      </c>
      <c r="L216" s="104" t="s">
        <v>56</v>
      </c>
      <c r="M216" s="104" t="s">
        <v>28</v>
      </c>
      <c r="N216" s="232" t="s">
        <v>29</v>
      </c>
    </row>
    <row r="217" spans="1:14" ht="30" x14ac:dyDescent="0.25">
      <c r="A217" s="97" t="s">
        <v>2165</v>
      </c>
      <c r="B217" s="104" t="s">
        <v>1374</v>
      </c>
      <c r="C217" s="104" t="s">
        <v>1365</v>
      </c>
      <c r="D217" s="104" t="s">
        <v>1366</v>
      </c>
      <c r="E217" s="104" t="s">
        <v>66</v>
      </c>
      <c r="F217" s="236">
        <v>43011</v>
      </c>
      <c r="G217" s="231">
        <v>5439132.8099999996</v>
      </c>
      <c r="H217" s="231">
        <v>3285538.5</v>
      </c>
      <c r="I217" s="231">
        <v>3285538.5</v>
      </c>
      <c r="J217" s="231">
        <v>0</v>
      </c>
      <c r="K217" s="231">
        <v>2153594.31</v>
      </c>
      <c r="L217" s="104" t="s">
        <v>56</v>
      </c>
      <c r="M217" s="104" t="s">
        <v>28</v>
      </c>
      <c r="N217" s="232" t="s">
        <v>29</v>
      </c>
    </row>
    <row r="218" spans="1:14" ht="30" x14ac:dyDescent="0.25">
      <c r="A218" s="97" t="s">
        <v>2166</v>
      </c>
      <c r="B218" s="104" t="s">
        <v>1373</v>
      </c>
      <c r="C218" s="104" t="s">
        <v>1365</v>
      </c>
      <c r="D218" s="104" t="s">
        <v>1366</v>
      </c>
      <c r="E218" s="104" t="s">
        <v>66</v>
      </c>
      <c r="F218" s="236">
        <v>43011</v>
      </c>
      <c r="G218" s="231">
        <v>1564427.17</v>
      </c>
      <c r="H218" s="231">
        <v>678534.34</v>
      </c>
      <c r="I218" s="231">
        <v>678534.34</v>
      </c>
      <c r="J218" s="231">
        <v>0</v>
      </c>
      <c r="K218" s="231">
        <v>885892.83</v>
      </c>
      <c r="L218" s="104" t="s">
        <v>1402</v>
      </c>
      <c r="M218" s="104" t="s">
        <v>28</v>
      </c>
      <c r="N218" s="232" t="s">
        <v>30</v>
      </c>
    </row>
    <row r="219" spans="1:14" ht="30" x14ac:dyDescent="0.25">
      <c r="A219" s="97" t="s">
        <v>2167</v>
      </c>
      <c r="B219" s="104" t="s">
        <v>1372</v>
      </c>
      <c r="C219" s="104" t="s">
        <v>15</v>
      </c>
      <c r="D219" s="104" t="s">
        <v>1398</v>
      </c>
      <c r="E219" s="104" t="s">
        <v>26</v>
      </c>
      <c r="F219" s="236">
        <v>43025</v>
      </c>
      <c r="G219" s="231">
        <v>182022.5</v>
      </c>
      <c r="H219" s="231">
        <v>152898.9</v>
      </c>
      <c r="I219" s="231">
        <v>152898.9</v>
      </c>
      <c r="J219" s="231">
        <v>0</v>
      </c>
      <c r="K219" s="231">
        <v>29123.599999999999</v>
      </c>
      <c r="L219" s="104" t="s">
        <v>1401</v>
      </c>
      <c r="M219" s="104" t="s">
        <v>28</v>
      </c>
      <c r="N219" s="104" t="s">
        <v>140</v>
      </c>
    </row>
    <row r="220" spans="1:14" ht="45" x14ac:dyDescent="0.25">
      <c r="A220" s="97" t="s">
        <v>2168</v>
      </c>
      <c r="B220" s="104" t="s">
        <v>1409</v>
      </c>
      <c r="C220" s="104" t="s">
        <v>15</v>
      </c>
      <c r="D220" s="104" t="s">
        <v>1398</v>
      </c>
      <c r="E220" s="104" t="s">
        <v>26</v>
      </c>
      <c r="F220" s="236">
        <v>43025</v>
      </c>
      <c r="G220" s="231">
        <v>156011.29999999999</v>
      </c>
      <c r="H220" s="231">
        <v>78005.649999999994</v>
      </c>
      <c r="I220" s="231">
        <v>78005.649999999994</v>
      </c>
      <c r="J220" s="231">
        <v>0</v>
      </c>
      <c r="K220" s="231">
        <v>78005.649999999994</v>
      </c>
      <c r="L220" s="104" t="s">
        <v>1410</v>
      </c>
      <c r="M220" s="104" t="s">
        <v>28</v>
      </c>
      <c r="N220" s="232" t="s">
        <v>29</v>
      </c>
    </row>
    <row r="221" spans="1:14" ht="30" x14ac:dyDescent="0.25">
      <c r="A221" s="97" t="s">
        <v>2169</v>
      </c>
      <c r="B221" s="104" t="s">
        <v>1411</v>
      </c>
      <c r="C221" s="104" t="s">
        <v>206</v>
      </c>
      <c r="D221" s="104" t="s">
        <v>207</v>
      </c>
      <c r="E221" s="104" t="s">
        <v>17</v>
      </c>
      <c r="F221" s="236">
        <v>43026</v>
      </c>
      <c r="G221" s="231">
        <v>603649</v>
      </c>
      <c r="H221" s="231">
        <v>476882.71</v>
      </c>
      <c r="I221" s="231">
        <v>476882.71</v>
      </c>
      <c r="J221" s="231">
        <v>0</v>
      </c>
      <c r="K221" s="231">
        <v>126766.29</v>
      </c>
      <c r="L221" s="104" t="s">
        <v>1412</v>
      </c>
      <c r="M221" s="104" t="s">
        <v>28</v>
      </c>
      <c r="N221" s="232" t="s">
        <v>30</v>
      </c>
    </row>
    <row r="222" spans="1:14" ht="30" x14ac:dyDescent="0.25">
      <c r="A222" s="97" t="s">
        <v>2170</v>
      </c>
      <c r="B222" s="104" t="s">
        <v>1413</v>
      </c>
      <c r="C222" s="104" t="s">
        <v>15</v>
      </c>
      <c r="D222" s="104" t="s">
        <v>1398</v>
      </c>
      <c r="E222" s="104" t="s">
        <v>26</v>
      </c>
      <c r="F222" s="236">
        <v>43025</v>
      </c>
      <c r="G222" s="231">
        <v>352000</v>
      </c>
      <c r="H222" s="231">
        <v>299000</v>
      </c>
      <c r="I222" s="231">
        <v>299000</v>
      </c>
      <c r="J222" s="231">
        <v>0</v>
      </c>
      <c r="K222" s="231">
        <v>53000</v>
      </c>
      <c r="L222" s="104" t="s">
        <v>1414</v>
      </c>
      <c r="M222" s="104" t="s">
        <v>39</v>
      </c>
      <c r="N222" s="104" t="s">
        <v>146</v>
      </c>
    </row>
    <row r="223" spans="1:14" x14ac:dyDescent="0.25">
      <c r="A223" s="97" t="s">
        <v>2171</v>
      </c>
      <c r="B223" s="104" t="s">
        <v>1657</v>
      </c>
      <c r="C223" s="104" t="s">
        <v>15</v>
      </c>
      <c r="D223" s="104" t="s">
        <v>1398</v>
      </c>
      <c r="E223" s="104" t="s">
        <v>26</v>
      </c>
      <c r="F223" s="236">
        <v>43025</v>
      </c>
      <c r="G223" s="231">
        <v>198250</v>
      </c>
      <c r="H223" s="231">
        <v>168512.5</v>
      </c>
      <c r="I223" s="231">
        <v>168512.5</v>
      </c>
      <c r="J223" s="231">
        <v>0</v>
      </c>
      <c r="K223" s="231">
        <v>29737.5</v>
      </c>
      <c r="L223" s="104" t="s">
        <v>1651</v>
      </c>
      <c r="M223" s="104" t="s">
        <v>53</v>
      </c>
      <c r="N223" s="104" t="s">
        <v>150</v>
      </c>
    </row>
    <row r="224" spans="1:14" ht="30" x14ac:dyDescent="0.25">
      <c r="A224" s="97" t="s">
        <v>2172</v>
      </c>
      <c r="B224" s="104" t="s">
        <v>1415</v>
      </c>
      <c r="C224" s="104" t="s">
        <v>15</v>
      </c>
      <c r="D224" s="104" t="s">
        <v>1398</v>
      </c>
      <c r="E224" s="104" t="s">
        <v>26</v>
      </c>
      <c r="F224" s="236">
        <v>43024</v>
      </c>
      <c r="G224" s="231">
        <v>331220</v>
      </c>
      <c r="H224" s="231">
        <v>211980</v>
      </c>
      <c r="I224" s="231">
        <v>211980</v>
      </c>
      <c r="J224" s="231">
        <v>0</v>
      </c>
      <c r="K224" s="231">
        <v>119240</v>
      </c>
      <c r="L224" s="104" t="s">
        <v>1416</v>
      </c>
      <c r="M224" s="104" t="s">
        <v>39</v>
      </c>
      <c r="N224" s="104" t="s">
        <v>146</v>
      </c>
    </row>
    <row r="225" spans="1:14" ht="30" x14ac:dyDescent="0.25">
      <c r="A225" s="97" t="s">
        <v>2173</v>
      </c>
      <c r="B225" s="104" t="s">
        <v>1417</v>
      </c>
      <c r="C225" s="104" t="s">
        <v>15</v>
      </c>
      <c r="D225" s="104" t="s">
        <v>1398</v>
      </c>
      <c r="E225" s="104" t="s">
        <v>26</v>
      </c>
      <c r="F225" s="236">
        <v>43026</v>
      </c>
      <c r="G225" s="231">
        <v>130048</v>
      </c>
      <c r="H225" s="231">
        <v>110540.8</v>
      </c>
      <c r="I225" s="231">
        <v>110540.8</v>
      </c>
      <c r="J225" s="231">
        <v>0</v>
      </c>
      <c r="K225" s="231">
        <v>19507.2</v>
      </c>
      <c r="L225" s="104" t="s">
        <v>1418</v>
      </c>
      <c r="M225" s="104" t="s">
        <v>53</v>
      </c>
      <c r="N225" s="104" t="s">
        <v>150</v>
      </c>
    </row>
    <row r="226" spans="1:14" ht="30" x14ac:dyDescent="0.25">
      <c r="A226" s="97" t="s">
        <v>2174</v>
      </c>
      <c r="B226" s="104" t="s">
        <v>1419</v>
      </c>
      <c r="C226" s="104" t="s">
        <v>15</v>
      </c>
      <c r="D226" s="104" t="s">
        <v>1398</v>
      </c>
      <c r="E226" s="104" t="s">
        <v>26</v>
      </c>
      <c r="F226" s="236">
        <v>43022</v>
      </c>
      <c r="G226" s="231">
        <v>691854.88</v>
      </c>
      <c r="H226" s="231">
        <v>300000</v>
      </c>
      <c r="I226" s="231">
        <v>300000</v>
      </c>
      <c r="J226" s="231">
        <v>0</v>
      </c>
      <c r="K226" s="231">
        <v>391854.88</v>
      </c>
      <c r="L226" s="104" t="s">
        <v>1420</v>
      </c>
      <c r="M226" s="104" t="s">
        <v>20</v>
      </c>
      <c r="N226" s="232" t="s">
        <v>63</v>
      </c>
    </row>
    <row r="227" spans="1:14" ht="30" x14ac:dyDescent="0.25">
      <c r="A227" s="97" t="s">
        <v>2175</v>
      </c>
      <c r="B227" s="104" t="s">
        <v>1421</v>
      </c>
      <c r="C227" s="104" t="s">
        <v>15</v>
      </c>
      <c r="D227" s="104" t="s">
        <v>1398</v>
      </c>
      <c r="E227" s="104" t="s">
        <v>26</v>
      </c>
      <c r="F227" s="236">
        <v>43027</v>
      </c>
      <c r="G227" s="231">
        <v>350850</v>
      </c>
      <c r="H227" s="231">
        <v>298222.5</v>
      </c>
      <c r="I227" s="231">
        <v>298222.5</v>
      </c>
      <c r="J227" s="231">
        <v>0</v>
      </c>
      <c r="K227" s="231">
        <v>52627.5</v>
      </c>
      <c r="L227" s="104" t="s">
        <v>1422</v>
      </c>
      <c r="M227" s="104" t="s">
        <v>28</v>
      </c>
      <c r="N227" s="104" t="s">
        <v>30</v>
      </c>
    </row>
    <row r="228" spans="1:14" ht="30" x14ac:dyDescent="0.25">
      <c r="A228" s="97" t="s">
        <v>2176</v>
      </c>
      <c r="B228" s="104" t="s">
        <v>1423</v>
      </c>
      <c r="C228" s="104" t="s">
        <v>15</v>
      </c>
      <c r="D228" s="104" t="s">
        <v>1398</v>
      </c>
      <c r="E228" s="104" t="s">
        <v>26</v>
      </c>
      <c r="F228" s="236">
        <v>43024</v>
      </c>
      <c r="G228" s="231">
        <v>248787.17</v>
      </c>
      <c r="H228" s="231">
        <v>210000</v>
      </c>
      <c r="I228" s="231">
        <v>210000</v>
      </c>
      <c r="J228" s="231">
        <v>0</v>
      </c>
      <c r="K228" s="231">
        <v>38787.17</v>
      </c>
      <c r="L228" s="104" t="s">
        <v>1424</v>
      </c>
      <c r="M228" s="104" t="s">
        <v>53</v>
      </c>
      <c r="N228" s="232" t="s">
        <v>150</v>
      </c>
    </row>
    <row r="229" spans="1:14" ht="30" x14ac:dyDescent="0.25">
      <c r="A229" s="97" t="s">
        <v>2177</v>
      </c>
      <c r="B229" s="104" t="s">
        <v>1425</v>
      </c>
      <c r="C229" s="104" t="s">
        <v>49</v>
      </c>
      <c r="D229" s="104" t="s">
        <v>48</v>
      </c>
      <c r="E229" s="104" t="s">
        <v>50</v>
      </c>
      <c r="F229" s="236">
        <v>43013</v>
      </c>
      <c r="G229" s="231">
        <v>32683129.43</v>
      </c>
      <c r="H229" s="231">
        <v>32683129.43</v>
      </c>
      <c r="I229" s="231">
        <v>27780660.02</v>
      </c>
      <c r="J229" s="231">
        <v>4902469.41</v>
      </c>
      <c r="K229" s="231">
        <v>0</v>
      </c>
      <c r="L229" s="104" t="s">
        <v>1426</v>
      </c>
      <c r="M229" s="104" t="s">
        <v>39</v>
      </c>
      <c r="N229" s="104" t="s">
        <v>146</v>
      </c>
    </row>
    <row r="230" spans="1:14" ht="30" x14ac:dyDescent="0.25">
      <c r="A230" s="97" t="s">
        <v>2178</v>
      </c>
      <c r="B230" s="104" t="s">
        <v>1427</v>
      </c>
      <c r="C230" s="104" t="s">
        <v>15</v>
      </c>
      <c r="D230" s="104" t="s">
        <v>1398</v>
      </c>
      <c r="E230" s="104" t="s">
        <v>26</v>
      </c>
      <c r="F230" s="236">
        <v>43028</v>
      </c>
      <c r="G230" s="231">
        <v>673170</v>
      </c>
      <c r="H230" s="231">
        <v>299900</v>
      </c>
      <c r="I230" s="231">
        <v>299900</v>
      </c>
      <c r="J230" s="231">
        <v>0</v>
      </c>
      <c r="K230" s="231">
        <v>373270</v>
      </c>
      <c r="L230" s="104" t="s">
        <v>1428</v>
      </c>
      <c r="M230" s="104" t="s">
        <v>53</v>
      </c>
      <c r="N230" s="104" t="s">
        <v>54</v>
      </c>
    </row>
    <row r="231" spans="1:14" ht="30" x14ac:dyDescent="0.25">
      <c r="A231" s="97" t="s">
        <v>2179</v>
      </c>
      <c r="B231" s="104" t="s">
        <v>1429</v>
      </c>
      <c r="C231" s="104" t="s">
        <v>919</v>
      </c>
      <c r="D231" s="131" t="s">
        <v>920</v>
      </c>
      <c r="E231" s="104" t="s">
        <v>66</v>
      </c>
      <c r="F231" s="236">
        <v>43024</v>
      </c>
      <c r="G231" s="231">
        <v>869155.01</v>
      </c>
      <c r="H231" s="231">
        <v>538563</v>
      </c>
      <c r="I231" s="231">
        <v>538563</v>
      </c>
      <c r="J231" s="231">
        <v>0</v>
      </c>
      <c r="K231" s="231">
        <v>330592.01</v>
      </c>
      <c r="L231" s="104" t="s">
        <v>1430</v>
      </c>
      <c r="M231" s="104" t="s">
        <v>28</v>
      </c>
      <c r="N231" s="104" t="s">
        <v>29</v>
      </c>
    </row>
    <row r="232" spans="1:14" x14ac:dyDescent="0.25">
      <c r="A232" s="97" t="s">
        <v>2180</v>
      </c>
      <c r="B232" s="104" t="s">
        <v>1431</v>
      </c>
      <c r="C232" s="104" t="s">
        <v>15</v>
      </c>
      <c r="D232" s="104" t="s">
        <v>1398</v>
      </c>
      <c r="E232" s="104" t="s">
        <v>26</v>
      </c>
      <c r="F232" s="236">
        <v>43025</v>
      </c>
      <c r="G232" s="231">
        <v>480904.78</v>
      </c>
      <c r="H232" s="231">
        <v>300000</v>
      </c>
      <c r="I232" s="231">
        <v>300000</v>
      </c>
      <c r="J232" s="231">
        <v>0</v>
      </c>
      <c r="K232" s="231">
        <v>180904.78</v>
      </c>
      <c r="L232" s="104" t="s">
        <v>1432</v>
      </c>
      <c r="M232" s="104" t="s">
        <v>53</v>
      </c>
      <c r="N232" s="104" t="s">
        <v>1433</v>
      </c>
    </row>
    <row r="233" spans="1:14" x14ac:dyDescent="0.25">
      <c r="A233" s="97" t="s">
        <v>2181</v>
      </c>
      <c r="B233" s="104" t="s">
        <v>1434</v>
      </c>
      <c r="C233" s="104" t="s">
        <v>15</v>
      </c>
      <c r="D233" s="104" t="s">
        <v>1398</v>
      </c>
      <c r="E233" s="104" t="s">
        <v>26</v>
      </c>
      <c r="F233" s="236">
        <v>43027</v>
      </c>
      <c r="G233" s="231">
        <v>162225</v>
      </c>
      <c r="H233" s="231">
        <v>137891.25</v>
      </c>
      <c r="I233" s="231">
        <v>137891.25</v>
      </c>
      <c r="J233" s="231">
        <v>0</v>
      </c>
      <c r="K233" s="231">
        <v>24333.75</v>
      </c>
      <c r="L233" s="104" t="s">
        <v>1435</v>
      </c>
      <c r="M233" s="104" t="s">
        <v>53</v>
      </c>
      <c r="N233" s="232" t="s">
        <v>150</v>
      </c>
    </row>
    <row r="234" spans="1:14" ht="30" x14ac:dyDescent="0.25">
      <c r="A234" s="97" t="s">
        <v>2182</v>
      </c>
      <c r="B234" s="104" t="s">
        <v>1436</v>
      </c>
      <c r="C234" s="104" t="s">
        <v>15</v>
      </c>
      <c r="D234" s="104" t="s">
        <v>1398</v>
      </c>
      <c r="E234" s="104" t="s">
        <v>26</v>
      </c>
      <c r="F234" s="236">
        <v>43029</v>
      </c>
      <c r="G234" s="231">
        <v>353940</v>
      </c>
      <c r="H234" s="231">
        <v>300000</v>
      </c>
      <c r="I234" s="231">
        <v>300000</v>
      </c>
      <c r="J234" s="231">
        <v>0</v>
      </c>
      <c r="K234" s="231">
        <v>53940</v>
      </c>
      <c r="L234" s="104" t="s">
        <v>1437</v>
      </c>
      <c r="M234" s="104" t="s">
        <v>39</v>
      </c>
      <c r="N234" s="104" t="s">
        <v>146</v>
      </c>
    </row>
    <row r="235" spans="1:14" x14ac:dyDescent="0.25">
      <c r="A235" s="97" t="s">
        <v>2183</v>
      </c>
      <c r="B235" s="104" t="s">
        <v>1438</v>
      </c>
      <c r="C235" s="104" t="s">
        <v>15</v>
      </c>
      <c r="D235" s="104" t="s">
        <v>1398</v>
      </c>
      <c r="E235" s="104" t="s">
        <v>26</v>
      </c>
      <c r="F235" s="236">
        <v>43028</v>
      </c>
      <c r="G235" s="231">
        <v>406560</v>
      </c>
      <c r="H235" s="231">
        <v>300000</v>
      </c>
      <c r="I235" s="231">
        <v>300000</v>
      </c>
      <c r="J235" s="231">
        <v>0</v>
      </c>
      <c r="K235" s="231">
        <v>106560</v>
      </c>
      <c r="L235" s="104" t="s">
        <v>1439</v>
      </c>
      <c r="M235" s="104" t="s">
        <v>28</v>
      </c>
      <c r="N235" s="104" t="s">
        <v>1440</v>
      </c>
    </row>
    <row r="236" spans="1:14" x14ac:dyDescent="0.25">
      <c r="A236" s="97" t="s">
        <v>2184</v>
      </c>
      <c r="B236" s="104" t="s">
        <v>1441</v>
      </c>
      <c r="C236" s="104" t="s">
        <v>15</v>
      </c>
      <c r="D236" s="104" t="s">
        <v>1398</v>
      </c>
      <c r="E236" s="104" t="s">
        <v>26</v>
      </c>
      <c r="F236" s="236">
        <v>43031</v>
      </c>
      <c r="G236" s="231">
        <v>422939</v>
      </c>
      <c r="H236" s="231">
        <v>274910.34999999998</v>
      </c>
      <c r="I236" s="231">
        <v>274910.34999999998</v>
      </c>
      <c r="J236" s="231">
        <v>0</v>
      </c>
      <c r="K236" s="231">
        <v>148028.65</v>
      </c>
      <c r="L236" s="104" t="s">
        <v>1442</v>
      </c>
      <c r="M236" s="104" t="s">
        <v>53</v>
      </c>
      <c r="N236" s="104" t="s">
        <v>150</v>
      </c>
    </row>
    <row r="237" spans="1:14" x14ac:dyDescent="0.25">
      <c r="A237" s="97" t="s">
        <v>2185</v>
      </c>
      <c r="B237" s="104" t="s">
        <v>1443</v>
      </c>
      <c r="C237" s="104" t="s">
        <v>206</v>
      </c>
      <c r="D237" s="104" t="s">
        <v>207</v>
      </c>
      <c r="E237" s="104" t="s">
        <v>17</v>
      </c>
      <c r="F237" s="236">
        <v>43026</v>
      </c>
      <c r="G237" s="231">
        <v>1147613.2</v>
      </c>
      <c r="H237" s="231">
        <v>1032851.88</v>
      </c>
      <c r="I237" s="231">
        <v>1032851.88</v>
      </c>
      <c r="J237" s="231">
        <v>0</v>
      </c>
      <c r="K237" s="231">
        <v>114761.32</v>
      </c>
      <c r="L237" s="104" t="s">
        <v>1443</v>
      </c>
      <c r="M237" s="104" t="s">
        <v>28</v>
      </c>
      <c r="N237" s="104" t="s">
        <v>1408</v>
      </c>
    </row>
    <row r="238" spans="1:14" x14ac:dyDescent="0.25">
      <c r="A238" s="97" t="s">
        <v>2186</v>
      </c>
      <c r="B238" s="104" t="s">
        <v>1444</v>
      </c>
      <c r="C238" s="104" t="s">
        <v>15</v>
      </c>
      <c r="D238" s="104" t="s">
        <v>1398</v>
      </c>
      <c r="E238" s="104" t="s">
        <v>26</v>
      </c>
      <c r="F238" s="236">
        <v>43028</v>
      </c>
      <c r="G238" s="231">
        <v>103793.28</v>
      </c>
      <c r="H238" s="231">
        <v>87000</v>
      </c>
      <c r="I238" s="231">
        <v>87000</v>
      </c>
      <c r="J238" s="231">
        <v>0</v>
      </c>
      <c r="K238" s="231">
        <v>16793.28</v>
      </c>
      <c r="L238" s="104" t="s">
        <v>1445</v>
      </c>
      <c r="M238" s="104" t="s">
        <v>28</v>
      </c>
      <c r="N238" s="104" t="s">
        <v>412</v>
      </c>
    </row>
    <row r="239" spans="1:14" ht="30" x14ac:dyDescent="0.25">
      <c r="A239" s="97" t="s">
        <v>2187</v>
      </c>
      <c r="B239" s="104" t="s">
        <v>1446</v>
      </c>
      <c r="C239" s="104" t="s">
        <v>15</v>
      </c>
      <c r="D239" s="104" t="s">
        <v>1398</v>
      </c>
      <c r="E239" s="104" t="s">
        <v>26</v>
      </c>
      <c r="F239" s="236">
        <v>43032</v>
      </c>
      <c r="G239" s="231">
        <v>469750</v>
      </c>
      <c r="H239" s="231">
        <v>295940</v>
      </c>
      <c r="I239" s="231">
        <v>295940</v>
      </c>
      <c r="J239" s="231">
        <v>0</v>
      </c>
      <c r="K239" s="231">
        <v>173810</v>
      </c>
      <c r="L239" s="104" t="s">
        <v>1447</v>
      </c>
      <c r="M239" s="104" t="s">
        <v>53</v>
      </c>
      <c r="N239" s="104" t="s">
        <v>54</v>
      </c>
    </row>
    <row r="240" spans="1:14" x14ac:dyDescent="0.25">
      <c r="A240" s="97" t="s">
        <v>2188</v>
      </c>
      <c r="B240" s="104" t="s">
        <v>1448</v>
      </c>
      <c r="C240" s="104" t="s">
        <v>15</v>
      </c>
      <c r="D240" s="104" t="s">
        <v>1398</v>
      </c>
      <c r="E240" s="104" t="s">
        <v>26</v>
      </c>
      <c r="F240" s="236">
        <v>43026</v>
      </c>
      <c r="G240" s="231">
        <v>510000</v>
      </c>
      <c r="H240" s="231">
        <v>300000</v>
      </c>
      <c r="I240" s="231">
        <v>300000</v>
      </c>
      <c r="J240" s="231">
        <v>0</v>
      </c>
      <c r="K240" s="231">
        <v>210000</v>
      </c>
      <c r="L240" s="104" t="s">
        <v>1449</v>
      </c>
      <c r="M240" s="104" t="s">
        <v>53</v>
      </c>
      <c r="N240" s="104" t="s">
        <v>150</v>
      </c>
    </row>
    <row r="241" spans="1:14" ht="30" x14ac:dyDescent="0.25">
      <c r="A241" s="97" t="s">
        <v>2189</v>
      </c>
      <c r="B241" s="104" t="s">
        <v>1450</v>
      </c>
      <c r="C241" s="104" t="s">
        <v>15</v>
      </c>
      <c r="D241" s="131" t="s">
        <v>1398</v>
      </c>
      <c r="E241" s="104" t="s">
        <v>26</v>
      </c>
      <c r="F241" s="236">
        <v>43033</v>
      </c>
      <c r="G241" s="231">
        <v>352174.01</v>
      </c>
      <c r="H241" s="231">
        <v>296032.90000000002</v>
      </c>
      <c r="I241" s="231">
        <v>296032.90000000002</v>
      </c>
      <c r="J241" s="231">
        <v>0</v>
      </c>
      <c r="K241" s="231">
        <v>56141.11</v>
      </c>
      <c r="L241" s="104" t="s">
        <v>1451</v>
      </c>
      <c r="M241" s="104" t="s">
        <v>28</v>
      </c>
      <c r="N241" s="104" t="s">
        <v>29</v>
      </c>
    </row>
    <row r="242" spans="1:14" ht="30" x14ac:dyDescent="0.25">
      <c r="A242" s="97" t="s">
        <v>2190</v>
      </c>
      <c r="B242" s="104" t="s">
        <v>1452</v>
      </c>
      <c r="C242" s="104" t="s">
        <v>15</v>
      </c>
      <c r="D242" s="104" t="s">
        <v>1398</v>
      </c>
      <c r="E242" s="104" t="s">
        <v>26</v>
      </c>
      <c r="F242" s="236">
        <v>43028</v>
      </c>
      <c r="G242" s="231">
        <v>304074.40000000002</v>
      </c>
      <c r="H242" s="231">
        <v>255000</v>
      </c>
      <c r="I242" s="231">
        <v>255000</v>
      </c>
      <c r="J242" s="231">
        <v>0</v>
      </c>
      <c r="K242" s="231">
        <v>49074.400000000001</v>
      </c>
      <c r="L242" s="104" t="s">
        <v>1453</v>
      </c>
      <c r="M242" s="104" t="s">
        <v>53</v>
      </c>
      <c r="N242" s="104" t="s">
        <v>143</v>
      </c>
    </row>
    <row r="243" spans="1:14" ht="30" x14ac:dyDescent="0.25">
      <c r="A243" s="97" t="s">
        <v>2191</v>
      </c>
      <c r="B243" s="104" t="s">
        <v>1454</v>
      </c>
      <c r="C243" s="104" t="s">
        <v>15</v>
      </c>
      <c r="D243" s="104" t="s">
        <v>1398</v>
      </c>
      <c r="E243" s="104" t="s">
        <v>26</v>
      </c>
      <c r="F243" s="236">
        <v>43028</v>
      </c>
      <c r="G243" s="231">
        <v>389116</v>
      </c>
      <c r="H243" s="231">
        <v>252925.4</v>
      </c>
      <c r="I243" s="231">
        <v>252925.4</v>
      </c>
      <c r="J243" s="231">
        <v>0</v>
      </c>
      <c r="K243" s="231">
        <v>136190.6</v>
      </c>
      <c r="L243" s="104" t="s">
        <v>1455</v>
      </c>
      <c r="M243" s="104" t="s">
        <v>39</v>
      </c>
      <c r="N243" s="104" t="s">
        <v>146</v>
      </c>
    </row>
    <row r="244" spans="1:14" x14ac:dyDescent="0.25">
      <c r="A244" s="97" t="s">
        <v>2192</v>
      </c>
      <c r="B244" s="104" t="s">
        <v>1456</v>
      </c>
      <c r="C244" s="104" t="s">
        <v>15</v>
      </c>
      <c r="D244" s="104" t="s">
        <v>1398</v>
      </c>
      <c r="E244" s="104" t="s">
        <v>26</v>
      </c>
      <c r="F244" s="236">
        <v>43028</v>
      </c>
      <c r="G244" s="231">
        <v>199435</v>
      </c>
      <c r="H244" s="231">
        <v>167000</v>
      </c>
      <c r="I244" s="231">
        <v>167000</v>
      </c>
      <c r="J244" s="231">
        <v>0</v>
      </c>
      <c r="K244" s="231">
        <v>32435</v>
      </c>
      <c r="L244" s="104" t="s">
        <v>1456</v>
      </c>
      <c r="M244" s="104" t="s">
        <v>53</v>
      </c>
      <c r="N244" s="104" t="s">
        <v>143</v>
      </c>
    </row>
    <row r="245" spans="1:14" ht="30" x14ac:dyDescent="0.25">
      <c r="A245" s="97" t="s">
        <v>2193</v>
      </c>
      <c r="B245" s="104" t="s">
        <v>1457</v>
      </c>
      <c r="C245" s="104" t="s">
        <v>15</v>
      </c>
      <c r="D245" s="104" t="s">
        <v>1398</v>
      </c>
      <c r="E245" s="104" t="s">
        <v>26</v>
      </c>
      <c r="F245" s="236">
        <v>43031</v>
      </c>
      <c r="G245" s="231">
        <v>255198.25</v>
      </c>
      <c r="H245" s="231">
        <v>181335.36</v>
      </c>
      <c r="I245" s="231">
        <v>181335.36</v>
      </c>
      <c r="J245" s="231">
        <v>0</v>
      </c>
      <c r="K245" s="231">
        <v>73862.89</v>
      </c>
      <c r="L245" s="104" t="s">
        <v>1458</v>
      </c>
      <c r="M245" s="104" t="s">
        <v>44</v>
      </c>
      <c r="N245" s="104" t="s">
        <v>187</v>
      </c>
    </row>
    <row r="246" spans="1:14" x14ac:dyDescent="0.25">
      <c r="A246" s="97" t="s">
        <v>2194</v>
      </c>
      <c r="B246" s="104" t="s">
        <v>1459</v>
      </c>
      <c r="C246" s="104" t="s">
        <v>15</v>
      </c>
      <c r="D246" s="104" t="s">
        <v>1398</v>
      </c>
      <c r="E246" s="104" t="s">
        <v>26</v>
      </c>
      <c r="F246" s="236">
        <v>43026</v>
      </c>
      <c r="G246" s="231">
        <v>481900</v>
      </c>
      <c r="H246" s="231">
        <v>300000</v>
      </c>
      <c r="I246" s="231">
        <v>300000</v>
      </c>
      <c r="J246" s="231">
        <v>0</v>
      </c>
      <c r="K246" s="231">
        <v>181900</v>
      </c>
      <c r="L246" s="104" t="s">
        <v>1460</v>
      </c>
      <c r="M246" s="104" t="s">
        <v>53</v>
      </c>
      <c r="N246" s="104" t="s">
        <v>143</v>
      </c>
    </row>
    <row r="247" spans="1:14" ht="30" x14ac:dyDescent="0.25">
      <c r="A247" s="97" t="s">
        <v>2195</v>
      </c>
      <c r="B247" s="104" t="s">
        <v>1461</v>
      </c>
      <c r="C247" s="104" t="s">
        <v>15</v>
      </c>
      <c r="D247" s="104" t="s">
        <v>1398</v>
      </c>
      <c r="E247" s="104" t="s">
        <v>26</v>
      </c>
      <c r="F247" s="236">
        <v>43032</v>
      </c>
      <c r="G247" s="231">
        <v>590916.25</v>
      </c>
      <c r="H247" s="231">
        <v>300000</v>
      </c>
      <c r="I247" s="231">
        <v>300000</v>
      </c>
      <c r="J247" s="231">
        <v>0</v>
      </c>
      <c r="K247" s="231">
        <v>290916.25</v>
      </c>
      <c r="L247" s="104" t="s">
        <v>1462</v>
      </c>
      <c r="M247" s="104" t="s">
        <v>28</v>
      </c>
      <c r="N247" s="104" t="s">
        <v>1463</v>
      </c>
    </row>
    <row r="248" spans="1:14" ht="30" x14ac:dyDescent="0.25">
      <c r="A248" s="97" t="s">
        <v>2196</v>
      </c>
      <c r="B248" s="104" t="s">
        <v>1464</v>
      </c>
      <c r="C248" s="104" t="s">
        <v>15</v>
      </c>
      <c r="D248" s="104" t="s">
        <v>1398</v>
      </c>
      <c r="E248" s="104" t="s">
        <v>26</v>
      </c>
      <c r="F248" s="236">
        <v>43031</v>
      </c>
      <c r="G248" s="231">
        <v>429100</v>
      </c>
      <c r="H248" s="231">
        <v>300000</v>
      </c>
      <c r="I248" s="231">
        <v>300000</v>
      </c>
      <c r="J248" s="231">
        <v>0</v>
      </c>
      <c r="K248" s="231">
        <v>129100</v>
      </c>
      <c r="L248" s="104" t="s">
        <v>1465</v>
      </c>
      <c r="M248" s="104" t="s">
        <v>28</v>
      </c>
      <c r="N248" s="104" t="s">
        <v>1463</v>
      </c>
    </row>
    <row r="249" spans="1:14" ht="45" x14ac:dyDescent="0.25">
      <c r="A249" s="97" t="s">
        <v>2197</v>
      </c>
      <c r="B249" s="104" t="s">
        <v>1466</v>
      </c>
      <c r="C249" s="104" t="s">
        <v>15</v>
      </c>
      <c r="D249" s="104" t="s">
        <v>1398</v>
      </c>
      <c r="E249" s="104" t="s">
        <v>26</v>
      </c>
      <c r="F249" s="236">
        <v>43031</v>
      </c>
      <c r="G249" s="231">
        <v>238971.23</v>
      </c>
      <c r="H249" s="231">
        <v>167200</v>
      </c>
      <c r="I249" s="231">
        <v>167200</v>
      </c>
      <c r="J249" s="231">
        <v>0</v>
      </c>
      <c r="K249" s="231">
        <v>71771.23</v>
      </c>
      <c r="L249" s="104" t="s">
        <v>1467</v>
      </c>
      <c r="M249" s="104" t="s">
        <v>20</v>
      </c>
      <c r="N249" s="104" t="s">
        <v>164</v>
      </c>
    </row>
    <row r="250" spans="1:14" ht="45" x14ac:dyDescent="0.25">
      <c r="A250" s="97" t="s">
        <v>2198</v>
      </c>
      <c r="B250" s="104" t="s">
        <v>1468</v>
      </c>
      <c r="C250" s="104" t="s">
        <v>15</v>
      </c>
      <c r="D250" s="104" t="s">
        <v>1398</v>
      </c>
      <c r="E250" s="104" t="s">
        <v>26</v>
      </c>
      <c r="F250" s="236">
        <v>43032</v>
      </c>
      <c r="G250" s="231">
        <v>224870.93</v>
      </c>
      <c r="H250" s="231">
        <v>191140.29</v>
      </c>
      <c r="I250" s="231">
        <v>191140.29</v>
      </c>
      <c r="J250" s="231">
        <v>0</v>
      </c>
      <c r="K250" s="231">
        <v>33730.639999999999</v>
      </c>
      <c r="L250" s="104" t="s">
        <v>1469</v>
      </c>
      <c r="M250" s="104" t="s">
        <v>53</v>
      </c>
      <c r="N250" s="104" t="s">
        <v>150</v>
      </c>
    </row>
    <row r="251" spans="1:14" ht="60" x14ac:dyDescent="0.25">
      <c r="A251" s="97" t="s">
        <v>2199</v>
      </c>
      <c r="B251" s="104" t="s">
        <v>1470</v>
      </c>
      <c r="C251" s="104" t="s">
        <v>15</v>
      </c>
      <c r="D251" s="104" t="s">
        <v>1398</v>
      </c>
      <c r="E251" s="104" t="s">
        <v>26</v>
      </c>
      <c r="F251" s="236">
        <v>43033</v>
      </c>
      <c r="G251" s="231">
        <v>472750</v>
      </c>
      <c r="H251" s="231">
        <v>300000</v>
      </c>
      <c r="I251" s="231">
        <v>300000</v>
      </c>
      <c r="J251" s="231">
        <v>0</v>
      </c>
      <c r="K251" s="231">
        <v>172750</v>
      </c>
      <c r="L251" s="104" t="s">
        <v>1471</v>
      </c>
      <c r="M251" s="104" t="s">
        <v>20</v>
      </c>
      <c r="N251" s="104" t="s">
        <v>63</v>
      </c>
    </row>
    <row r="252" spans="1:14" ht="45" x14ac:dyDescent="0.25">
      <c r="A252" s="97" t="s">
        <v>2200</v>
      </c>
      <c r="B252" s="104" t="s">
        <v>1472</v>
      </c>
      <c r="C252" s="104" t="s">
        <v>15</v>
      </c>
      <c r="D252" s="104" t="s">
        <v>1398</v>
      </c>
      <c r="E252" s="104" t="s">
        <v>26</v>
      </c>
      <c r="F252" s="236">
        <v>43030</v>
      </c>
      <c r="G252" s="231">
        <v>336960</v>
      </c>
      <c r="H252" s="231">
        <v>286416</v>
      </c>
      <c r="I252" s="231">
        <v>286416</v>
      </c>
      <c r="J252" s="231">
        <v>0</v>
      </c>
      <c r="K252" s="231">
        <v>50544</v>
      </c>
      <c r="L252" s="104" t="s">
        <v>1473</v>
      </c>
      <c r="M252" s="104" t="s">
        <v>28</v>
      </c>
      <c r="N252" s="132" t="s">
        <v>30</v>
      </c>
    </row>
    <row r="253" spans="1:14" ht="60" x14ac:dyDescent="0.25">
      <c r="A253" s="97" t="s">
        <v>2201</v>
      </c>
      <c r="B253" s="104" t="s">
        <v>1474</v>
      </c>
      <c r="C253" s="104" t="s">
        <v>15</v>
      </c>
      <c r="D253" s="104" t="s">
        <v>1398</v>
      </c>
      <c r="E253" s="104" t="s">
        <v>26</v>
      </c>
      <c r="F253" s="236">
        <v>43033</v>
      </c>
      <c r="G253" s="231">
        <v>514892.5</v>
      </c>
      <c r="H253" s="231">
        <v>300000</v>
      </c>
      <c r="I253" s="231">
        <v>300000</v>
      </c>
      <c r="J253" s="231">
        <v>0</v>
      </c>
      <c r="K253" s="231">
        <v>214892.5</v>
      </c>
      <c r="L253" s="104" t="s">
        <v>1475</v>
      </c>
      <c r="M253" s="104" t="s">
        <v>20</v>
      </c>
      <c r="N253" s="132" t="s">
        <v>1476</v>
      </c>
    </row>
    <row r="254" spans="1:14" x14ac:dyDescent="0.25">
      <c r="A254" s="97" t="s">
        <v>2202</v>
      </c>
      <c r="B254" s="104" t="s">
        <v>1521</v>
      </c>
      <c r="C254" s="104" t="s">
        <v>15</v>
      </c>
      <c r="D254" s="104" t="s">
        <v>1398</v>
      </c>
      <c r="E254" s="104" t="s">
        <v>26</v>
      </c>
      <c r="F254" s="236">
        <v>43034</v>
      </c>
      <c r="G254" s="231">
        <v>174094.25</v>
      </c>
      <c r="H254" s="231">
        <v>147000</v>
      </c>
      <c r="I254" s="231">
        <v>147000</v>
      </c>
      <c r="J254" s="231">
        <v>0</v>
      </c>
      <c r="K254" s="231">
        <v>27094.25</v>
      </c>
      <c r="L254" s="104" t="s">
        <v>1522</v>
      </c>
      <c r="M254" s="104" t="s">
        <v>53</v>
      </c>
      <c r="N254" s="132" t="s">
        <v>143</v>
      </c>
    </row>
    <row r="255" spans="1:14" ht="30" x14ac:dyDescent="0.25">
      <c r="A255" s="97" t="s">
        <v>2203</v>
      </c>
      <c r="B255" s="104" t="s">
        <v>1523</v>
      </c>
      <c r="C255" s="104" t="s">
        <v>15</v>
      </c>
      <c r="D255" s="104" t="s">
        <v>1398</v>
      </c>
      <c r="E255" s="104" t="s">
        <v>26</v>
      </c>
      <c r="F255" s="236">
        <v>43028</v>
      </c>
      <c r="G255" s="231">
        <v>54677</v>
      </c>
      <c r="H255" s="231">
        <v>46470</v>
      </c>
      <c r="I255" s="231">
        <v>46470</v>
      </c>
      <c r="J255" s="231">
        <v>0</v>
      </c>
      <c r="K255" s="231">
        <v>8207</v>
      </c>
      <c r="L255" s="104" t="s">
        <v>1524</v>
      </c>
      <c r="M255" s="104" t="s">
        <v>53</v>
      </c>
      <c r="N255" s="132" t="s">
        <v>143</v>
      </c>
    </row>
    <row r="256" spans="1:14" ht="30" x14ac:dyDescent="0.25">
      <c r="A256" s="97" t="s">
        <v>2204</v>
      </c>
      <c r="B256" s="104" t="s">
        <v>1525</v>
      </c>
      <c r="C256" s="104" t="s">
        <v>15</v>
      </c>
      <c r="D256" s="104" t="s">
        <v>1398</v>
      </c>
      <c r="E256" s="104" t="s">
        <v>26</v>
      </c>
      <c r="F256" s="236">
        <v>43031</v>
      </c>
      <c r="G256" s="231">
        <v>88146</v>
      </c>
      <c r="H256" s="231">
        <v>74500</v>
      </c>
      <c r="I256" s="231">
        <v>74500</v>
      </c>
      <c r="J256" s="231">
        <v>0</v>
      </c>
      <c r="K256" s="231">
        <v>13646</v>
      </c>
      <c r="L256" s="104" t="s">
        <v>1526</v>
      </c>
      <c r="M256" s="104" t="s">
        <v>20</v>
      </c>
      <c r="N256" s="132" t="s">
        <v>63</v>
      </c>
    </row>
    <row r="257" spans="1:14" ht="30" x14ac:dyDescent="0.25">
      <c r="A257" s="97" t="s">
        <v>2205</v>
      </c>
      <c r="B257" s="104" t="s">
        <v>1529</v>
      </c>
      <c r="C257" s="104" t="s">
        <v>15</v>
      </c>
      <c r="D257" s="104" t="s">
        <v>1398</v>
      </c>
      <c r="E257" s="104" t="s">
        <v>26</v>
      </c>
      <c r="F257" s="236">
        <v>43028</v>
      </c>
      <c r="G257" s="231">
        <v>690032.61</v>
      </c>
      <c r="H257" s="231">
        <v>300000</v>
      </c>
      <c r="I257" s="231">
        <v>300000</v>
      </c>
      <c r="J257" s="231">
        <v>0</v>
      </c>
      <c r="K257" s="231">
        <v>390032.61</v>
      </c>
      <c r="L257" s="104" t="s">
        <v>1530</v>
      </c>
      <c r="M257" s="104" t="s">
        <v>44</v>
      </c>
      <c r="N257" s="132" t="s">
        <v>45</v>
      </c>
    </row>
    <row r="258" spans="1:14" x14ac:dyDescent="0.25">
      <c r="A258" s="97" t="s">
        <v>2206</v>
      </c>
      <c r="B258" s="104" t="s">
        <v>1531</v>
      </c>
      <c r="C258" s="104" t="s">
        <v>15</v>
      </c>
      <c r="D258" s="104" t="s">
        <v>1398</v>
      </c>
      <c r="E258" s="104" t="s">
        <v>26</v>
      </c>
      <c r="F258" s="236">
        <v>43034</v>
      </c>
      <c r="G258" s="231">
        <v>684378.8</v>
      </c>
      <c r="H258" s="231">
        <v>300000</v>
      </c>
      <c r="I258" s="231">
        <v>300000</v>
      </c>
      <c r="J258" s="231">
        <v>0</v>
      </c>
      <c r="K258" s="231">
        <v>384378.8</v>
      </c>
      <c r="L258" s="104" t="s">
        <v>1532</v>
      </c>
      <c r="M258" s="104" t="s">
        <v>53</v>
      </c>
      <c r="N258" s="132" t="s">
        <v>54</v>
      </c>
    </row>
    <row r="259" spans="1:14" ht="30" x14ac:dyDescent="0.25">
      <c r="A259" s="97" t="s">
        <v>2207</v>
      </c>
      <c r="B259" s="104" t="s">
        <v>1533</v>
      </c>
      <c r="C259" s="104" t="s">
        <v>15</v>
      </c>
      <c r="D259" s="104" t="s">
        <v>1398</v>
      </c>
      <c r="E259" s="104" t="s">
        <v>26</v>
      </c>
      <c r="F259" s="236">
        <v>43031</v>
      </c>
      <c r="G259" s="231">
        <v>75406.789999999994</v>
      </c>
      <c r="H259" s="231">
        <v>62925.86</v>
      </c>
      <c r="I259" s="231">
        <v>62925.86</v>
      </c>
      <c r="J259" s="231">
        <v>0</v>
      </c>
      <c r="K259" s="231">
        <v>12480.93</v>
      </c>
      <c r="L259" s="104" t="s">
        <v>1534</v>
      </c>
      <c r="M259" s="104" t="s">
        <v>39</v>
      </c>
      <c r="N259" s="132" t="s">
        <v>38</v>
      </c>
    </row>
    <row r="260" spans="1:14" ht="30" x14ac:dyDescent="0.25">
      <c r="A260" s="97" t="s">
        <v>2208</v>
      </c>
      <c r="B260" s="104" t="s">
        <v>1527</v>
      </c>
      <c r="C260" s="104" t="s">
        <v>15</v>
      </c>
      <c r="D260" s="104" t="s">
        <v>1398</v>
      </c>
      <c r="E260" s="104" t="s">
        <v>26</v>
      </c>
      <c r="F260" s="236">
        <v>43031</v>
      </c>
      <c r="G260" s="231">
        <v>536874</v>
      </c>
      <c r="H260" s="231">
        <v>300000</v>
      </c>
      <c r="I260" s="231">
        <v>300000</v>
      </c>
      <c r="J260" s="231">
        <v>0</v>
      </c>
      <c r="K260" s="231">
        <v>236874</v>
      </c>
      <c r="L260" s="104" t="s">
        <v>1528</v>
      </c>
      <c r="M260" s="104" t="s">
        <v>53</v>
      </c>
      <c r="N260" s="132" t="s">
        <v>155</v>
      </c>
    </row>
    <row r="261" spans="1:14" x14ac:dyDescent="0.25">
      <c r="A261" s="97" t="s">
        <v>2209</v>
      </c>
      <c r="B261" s="104" t="s">
        <v>1535</v>
      </c>
      <c r="C261" s="104" t="s">
        <v>15</v>
      </c>
      <c r="D261" s="104" t="s">
        <v>1398</v>
      </c>
      <c r="E261" s="104" t="s">
        <v>26</v>
      </c>
      <c r="F261" s="236">
        <v>43032</v>
      </c>
      <c r="G261" s="231">
        <v>584454</v>
      </c>
      <c r="H261" s="231">
        <v>300000</v>
      </c>
      <c r="I261" s="231">
        <v>300000</v>
      </c>
      <c r="J261" s="231">
        <v>0</v>
      </c>
      <c r="K261" s="231">
        <v>284454</v>
      </c>
      <c r="L261" s="104" t="s">
        <v>1536</v>
      </c>
      <c r="M261" s="104" t="s">
        <v>20</v>
      </c>
      <c r="N261" s="132" t="s">
        <v>199</v>
      </c>
    </row>
    <row r="262" spans="1:14" ht="30" x14ac:dyDescent="0.25">
      <c r="A262" s="97" t="s">
        <v>2210</v>
      </c>
      <c r="B262" s="104" t="s">
        <v>1537</v>
      </c>
      <c r="C262" s="104" t="s">
        <v>919</v>
      </c>
      <c r="D262" s="104" t="s">
        <v>920</v>
      </c>
      <c r="E262" s="104" t="s">
        <v>66</v>
      </c>
      <c r="F262" s="236">
        <v>43024</v>
      </c>
      <c r="G262" s="231">
        <v>648830.71</v>
      </c>
      <c r="H262" s="231">
        <v>399536.64000000001</v>
      </c>
      <c r="I262" s="231">
        <v>399536.64000000001</v>
      </c>
      <c r="J262" s="231">
        <v>0</v>
      </c>
      <c r="K262" s="231">
        <v>249294.07</v>
      </c>
      <c r="L262" s="104" t="s">
        <v>1538</v>
      </c>
      <c r="M262" s="104" t="s">
        <v>28</v>
      </c>
      <c r="N262" s="132" t="s">
        <v>213</v>
      </c>
    </row>
    <row r="263" spans="1:14" x14ac:dyDescent="0.25">
      <c r="A263" s="97" t="s">
        <v>2211</v>
      </c>
      <c r="B263" s="104" t="s">
        <v>1539</v>
      </c>
      <c r="C263" s="104" t="s">
        <v>1540</v>
      </c>
      <c r="D263" s="104" t="s">
        <v>1541</v>
      </c>
      <c r="E263" s="104" t="s">
        <v>50</v>
      </c>
      <c r="F263" s="236">
        <v>43036</v>
      </c>
      <c r="G263" s="231">
        <v>21103482.039999999</v>
      </c>
      <c r="H263" s="231">
        <v>17937959.73</v>
      </c>
      <c r="I263" s="231">
        <v>17937959.73</v>
      </c>
      <c r="J263" s="231">
        <v>0</v>
      </c>
      <c r="K263" s="231">
        <v>3165522.31</v>
      </c>
      <c r="L263" s="104" t="s">
        <v>608</v>
      </c>
      <c r="M263" s="104" t="s">
        <v>53</v>
      </c>
      <c r="N263" s="132" t="s">
        <v>54</v>
      </c>
    </row>
    <row r="264" spans="1:14" x14ac:dyDescent="0.25">
      <c r="A264" s="97" t="s">
        <v>2212</v>
      </c>
      <c r="B264" s="104" t="s">
        <v>1542</v>
      </c>
      <c r="C264" s="104" t="s">
        <v>15</v>
      </c>
      <c r="D264" s="104" t="s">
        <v>1398</v>
      </c>
      <c r="E264" s="104" t="s">
        <v>26</v>
      </c>
      <c r="F264" s="236">
        <v>43031</v>
      </c>
      <c r="G264" s="231">
        <v>496489.04</v>
      </c>
      <c r="H264" s="231">
        <v>300000</v>
      </c>
      <c r="I264" s="231">
        <v>300000</v>
      </c>
      <c r="J264" s="231">
        <v>0</v>
      </c>
      <c r="K264" s="231">
        <v>196489.04</v>
      </c>
      <c r="L264" s="104" t="s">
        <v>141</v>
      </c>
      <c r="M264" s="104" t="s">
        <v>28</v>
      </c>
      <c r="N264" s="132" t="s">
        <v>29</v>
      </c>
    </row>
    <row r="265" spans="1:14" x14ac:dyDescent="0.25">
      <c r="A265" s="97" t="s">
        <v>2213</v>
      </c>
      <c r="B265" s="104" t="s">
        <v>1543</v>
      </c>
      <c r="C265" s="104" t="s">
        <v>15</v>
      </c>
      <c r="D265" s="104" t="s">
        <v>1398</v>
      </c>
      <c r="E265" s="104" t="s">
        <v>26</v>
      </c>
      <c r="F265" s="236">
        <v>43034</v>
      </c>
      <c r="G265" s="231">
        <v>87502.22</v>
      </c>
      <c r="H265" s="231">
        <v>74376.88</v>
      </c>
      <c r="I265" s="231">
        <v>74376.88</v>
      </c>
      <c r="J265" s="231">
        <v>0</v>
      </c>
      <c r="K265" s="231">
        <v>13125.34</v>
      </c>
      <c r="L265" s="104" t="s">
        <v>1544</v>
      </c>
      <c r="M265" s="104" t="s">
        <v>44</v>
      </c>
      <c r="N265" s="132" t="s">
        <v>187</v>
      </c>
    </row>
    <row r="266" spans="1:14" x14ac:dyDescent="0.25">
      <c r="A266" s="97" t="s">
        <v>2214</v>
      </c>
      <c r="B266" s="104" t="s">
        <v>1545</v>
      </c>
      <c r="C266" s="104" t="s">
        <v>1350</v>
      </c>
      <c r="D266" s="104" t="s">
        <v>1351</v>
      </c>
      <c r="E266" s="104" t="s">
        <v>17</v>
      </c>
      <c r="F266" s="236">
        <v>43026</v>
      </c>
      <c r="G266" s="231">
        <v>4104757.59</v>
      </c>
      <c r="H266" s="231">
        <v>3489043.95</v>
      </c>
      <c r="I266" s="231">
        <v>3489043.95</v>
      </c>
      <c r="J266" s="231">
        <v>0</v>
      </c>
      <c r="K266" s="231">
        <v>615713.64</v>
      </c>
      <c r="L266" s="104" t="s">
        <v>576</v>
      </c>
      <c r="M266" s="104" t="s">
        <v>44</v>
      </c>
      <c r="N266" s="132" t="s">
        <v>1546</v>
      </c>
    </row>
    <row r="267" spans="1:14" x14ac:dyDescent="0.25">
      <c r="A267" s="97" t="s">
        <v>2215</v>
      </c>
      <c r="B267" s="104" t="s">
        <v>1547</v>
      </c>
      <c r="C267" s="104" t="s">
        <v>1350</v>
      </c>
      <c r="D267" s="104" t="s">
        <v>1351</v>
      </c>
      <c r="E267" s="104" t="s">
        <v>17</v>
      </c>
      <c r="F267" s="236">
        <v>43026</v>
      </c>
      <c r="G267" s="231">
        <v>2410848.91</v>
      </c>
      <c r="H267" s="231">
        <v>2049221.57</v>
      </c>
      <c r="I267" s="231">
        <v>2049221.57</v>
      </c>
      <c r="J267" s="231">
        <v>0</v>
      </c>
      <c r="K267" s="231">
        <v>361627.34</v>
      </c>
      <c r="L267" s="104" t="s">
        <v>440</v>
      </c>
      <c r="M267" s="104" t="s">
        <v>39</v>
      </c>
      <c r="N267" s="132" t="s">
        <v>134</v>
      </c>
    </row>
    <row r="268" spans="1:14" x14ac:dyDescent="0.25">
      <c r="A268" s="97" t="s">
        <v>2216</v>
      </c>
      <c r="B268" s="104" t="s">
        <v>1548</v>
      </c>
      <c r="C268" s="104" t="s">
        <v>1350</v>
      </c>
      <c r="D268" s="104" t="s">
        <v>1351</v>
      </c>
      <c r="E268" s="104" t="s">
        <v>17</v>
      </c>
      <c r="F268" s="236">
        <v>43033</v>
      </c>
      <c r="G268" s="231">
        <v>3985758.75</v>
      </c>
      <c r="H268" s="231">
        <v>3387894.9</v>
      </c>
      <c r="I268" s="231">
        <v>3387894.9</v>
      </c>
      <c r="J268" s="231">
        <v>0</v>
      </c>
      <c r="K268" s="231">
        <v>597863.85</v>
      </c>
      <c r="L268" s="104" t="s">
        <v>650</v>
      </c>
      <c r="M268" s="104" t="s">
        <v>53</v>
      </c>
      <c r="N268" s="132" t="s">
        <v>185</v>
      </c>
    </row>
    <row r="269" spans="1:14" ht="30" x14ac:dyDescent="0.25">
      <c r="A269" s="97" t="s">
        <v>2217</v>
      </c>
      <c r="B269" s="104" t="s">
        <v>1658</v>
      </c>
      <c r="C269" s="104" t="s">
        <v>206</v>
      </c>
      <c r="D269" s="104" t="s">
        <v>207</v>
      </c>
      <c r="E269" s="104" t="s">
        <v>17</v>
      </c>
      <c r="F269" s="236">
        <v>43033</v>
      </c>
      <c r="G269" s="231">
        <v>1393000</v>
      </c>
      <c r="H269" s="231">
        <v>1100000</v>
      </c>
      <c r="I269" s="231">
        <v>1100000</v>
      </c>
      <c r="J269" s="231">
        <v>0</v>
      </c>
      <c r="K269" s="231">
        <v>293000</v>
      </c>
      <c r="L269" s="104" t="s">
        <v>1549</v>
      </c>
      <c r="M269" s="104" t="s">
        <v>28</v>
      </c>
      <c r="N269" s="132" t="s">
        <v>29</v>
      </c>
    </row>
    <row r="270" spans="1:14" ht="30" x14ac:dyDescent="0.25">
      <c r="A270" s="97" t="s">
        <v>2218</v>
      </c>
      <c r="B270" s="104" t="s">
        <v>1550</v>
      </c>
      <c r="C270" s="104" t="s">
        <v>15</v>
      </c>
      <c r="D270" s="104" t="s">
        <v>1398</v>
      </c>
      <c r="E270" s="104" t="s">
        <v>26</v>
      </c>
      <c r="F270" s="236">
        <v>43034</v>
      </c>
      <c r="G270" s="231">
        <v>156200</v>
      </c>
      <c r="H270" s="231">
        <v>100000</v>
      </c>
      <c r="I270" s="231">
        <v>100000</v>
      </c>
      <c r="J270" s="231">
        <v>0</v>
      </c>
      <c r="K270" s="231">
        <v>56200</v>
      </c>
      <c r="L270" s="104" t="s">
        <v>1551</v>
      </c>
      <c r="M270" s="104" t="s">
        <v>20</v>
      </c>
      <c r="N270" s="132" t="s">
        <v>1552</v>
      </c>
    </row>
    <row r="271" spans="1:14" x14ac:dyDescent="0.25">
      <c r="A271" s="97" t="s">
        <v>2219</v>
      </c>
      <c r="B271" s="104" t="s">
        <v>1553</v>
      </c>
      <c r="C271" s="104" t="s">
        <v>15</v>
      </c>
      <c r="D271" s="104" t="s">
        <v>1398</v>
      </c>
      <c r="E271" s="104" t="s">
        <v>26</v>
      </c>
      <c r="F271" s="236">
        <v>43032</v>
      </c>
      <c r="G271" s="231">
        <v>596000</v>
      </c>
      <c r="H271" s="231">
        <v>300000</v>
      </c>
      <c r="I271" s="231">
        <v>300000</v>
      </c>
      <c r="J271" s="231">
        <v>0</v>
      </c>
      <c r="K271" s="231">
        <v>296000</v>
      </c>
      <c r="L271" s="104" t="s">
        <v>1554</v>
      </c>
      <c r="M271" s="104" t="s">
        <v>20</v>
      </c>
      <c r="N271" s="132" t="s">
        <v>63</v>
      </c>
    </row>
    <row r="272" spans="1:14" x14ac:dyDescent="0.25">
      <c r="A272" s="97" t="s">
        <v>2220</v>
      </c>
      <c r="B272" s="104" t="s">
        <v>1555</v>
      </c>
      <c r="C272" s="104" t="s">
        <v>15</v>
      </c>
      <c r="D272" s="104" t="s">
        <v>1398</v>
      </c>
      <c r="E272" s="104" t="s">
        <v>26</v>
      </c>
      <c r="F272" s="236">
        <v>43031</v>
      </c>
      <c r="G272" s="231">
        <v>164699.4</v>
      </c>
      <c r="H272" s="231">
        <v>139170.99</v>
      </c>
      <c r="I272" s="231">
        <v>139170.99</v>
      </c>
      <c r="J272" s="231">
        <v>0</v>
      </c>
      <c r="K272" s="231">
        <v>25528.41</v>
      </c>
      <c r="L272" s="104" t="s">
        <v>1556</v>
      </c>
      <c r="M272" s="104" t="s">
        <v>20</v>
      </c>
      <c r="N272" s="132" t="s">
        <v>1557</v>
      </c>
    </row>
    <row r="273" spans="1:14" x14ac:dyDescent="0.25">
      <c r="A273" s="97" t="s">
        <v>2221</v>
      </c>
      <c r="B273" s="104" t="s">
        <v>1558</v>
      </c>
      <c r="C273" s="104" t="s">
        <v>15</v>
      </c>
      <c r="D273" s="104" t="s">
        <v>1398</v>
      </c>
      <c r="E273" s="104" t="s">
        <v>26</v>
      </c>
      <c r="F273" s="236">
        <v>43033</v>
      </c>
      <c r="G273" s="231">
        <v>396750</v>
      </c>
      <c r="H273" s="231">
        <v>300000</v>
      </c>
      <c r="I273" s="231">
        <v>300000</v>
      </c>
      <c r="J273" s="231">
        <v>0</v>
      </c>
      <c r="K273" s="231">
        <v>96750</v>
      </c>
      <c r="L273" s="104" t="s">
        <v>1559</v>
      </c>
      <c r="M273" s="104" t="s">
        <v>53</v>
      </c>
      <c r="N273" s="132" t="s">
        <v>1560</v>
      </c>
    </row>
    <row r="274" spans="1:14" ht="30" x14ac:dyDescent="0.25">
      <c r="A274" s="97" t="s">
        <v>2222</v>
      </c>
      <c r="B274" s="104" t="s">
        <v>1561</v>
      </c>
      <c r="C274" s="104" t="s">
        <v>15</v>
      </c>
      <c r="D274" s="104" t="s">
        <v>1398</v>
      </c>
      <c r="E274" s="104" t="s">
        <v>26</v>
      </c>
      <c r="F274" s="236">
        <v>43034</v>
      </c>
      <c r="G274" s="231">
        <v>466942</v>
      </c>
      <c r="H274" s="231">
        <v>300000</v>
      </c>
      <c r="I274" s="231">
        <v>300000</v>
      </c>
      <c r="J274" s="231">
        <v>0</v>
      </c>
      <c r="K274" s="231">
        <v>166942</v>
      </c>
      <c r="L274" s="104" t="s">
        <v>1562</v>
      </c>
      <c r="M274" s="104" t="s">
        <v>28</v>
      </c>
      <c r="N274" s="132" t="s">
        <v>29</v>
      </c>
    </row>
    <row r="275" spans="1:14" ht="30" x14ac:dyDescent="0.25">
      <c r="A275" s="97" t="s">
        <v>2223</v>
      </c>
      <c r="B275" s="104" t="s">
        <v>1563</v>
      </c>
      <c r="C275" s="104" t="s">
        <v>15</v>
      </c>
      <c r="D275" s="104" t="s">
        <v>1398</v>
      </c>
      <c r="E275" s="104" t="s">
        <v>26</v>
      </c>
      <c r="F275" s="236">
        <v>43035</v>
      </c>
      <c r="G275" s="231">
        <v>79337.289999999994</v>
      </c>
      <c r="H275" s="231">
        <v>65948.639999999999</v>
      </c>
      <c r="I275" s="231">
        <v>65948.639999999999</v>
      </c>
      <c r="J275" s="231">
        <v>0</v>
      </c>
      <c r="K275" s="231">
        <v>13388.65</v>
      </c>
      <c r="L275" s="104" t="s">
        <v>1564</v>
      </c>
      <c r="M275" s="104" t="s">
        <v>53</v>
      </c>
      <c r="N275" s="132" t="s">
        <v>54</v>
      </c>
    </row>
    <row r="276" spans="1:14" ht="30" x14ac:dyDescent="0.25">
      <c r="A276" s="97" t="s">
        <v>2224</v>
      </c>
      <c r="B276" s="104" t="s">
        <v>1565</v>
      </c>
      <c r="C276" s="104" t="s">
        <v>15</v>
      </c>
      <c r="D276" s="104" t="s">
        <v>1398</v>
      </c>
      <c r="E276" s="104" t="s">
        <v>26</v>
      </c>
      <c r="F276" s="236">
        <v>43033</v>
      </c>
      <c r="G276" s="231">
        <v>197945.1</v>
      </c>
      <c r="H276" s="231">
        <v>166273.88</v>
      </c>
      <c r="I276" s="231">
        <v>166273.88</v>
      </c>
      <c r="J276" s="231">
        <v>0</v>
      </c>
      <c r="K276" s="231">
        <v>31671.22</v>
      </c>
      <c r="L276" s="104" t="s">
        <v>1566</v>
      </c>
      <c r="M276" s="104" t="s">
        <v>28</v>
      </c>
      <c r="N276" s="132" t="s">
        <v>30</v>
      </c>
    </row>
    <row r="277" spans="1:14" ht="30" x14ac:dyDescent="0.25">
      <c r="A277" s="97" t="s">
        <v>2225</v>
      </c>
      <c r="B277" s="104" t="s">
        <v>1567</v>
      </c>
      <c r="C277" s="104" t="s">
        <v>1350</v>
      </c>
      <c r="D277" s="104" t="s">
        <v>1351</v>
      </c>
      <c r="E277" s="104" t="s">
        <v>17</v>
      </c>
      <c r="F277" s="236">
        <v>43033</v>
      </c>
      <c r="G277" s="231">
        <v>4909194.54</v>
      </c>
      <c r="H277" s="231">
        <v>4172815.36</v>
      </c>
      <c r="I277" s="231">
        <v>4172815.36</v>
      </c>
      <c r="J277" s="231">
        <v>0</v>
      </c>
      <c r="K277" s="231">
        <v>736379.18</v>
      </c>
      <c r="L277" s="104" t="s">
        <v>1108</v>
      </c>
      <c r="M277" s="104" t="s">
        <v>39</v>
      </c>
      <c r="N277" s="132" t="s">
        <v>146</v>
      </c>
    </row>
    <row r="278" spans="1:14" x14ac:dyDescent="0.25">
      <c r="A278" s="97" t="s">
        <v>2226</v>
      </c>
      <c r="B278" s="104" t="s">
        <v>1568</v>
      </c>
      <c r="C278" s="104" t="s">
        <v>1350</v>
      </c>
      <c r="D278" s="104" t="s">
        <v>1351</v>
      </c>
      <c r="E278" s="104" t="s">
        <v>17</v>
      </c>
      <c r="F278" s="236">
        <v>43033</v>
      </c>
      <c r="G278" s="231">
        <v>1931301.88</v>
      </c>
      <c r="H278" s="231">
        <v>1641606.59</v>
      </c>
      <c r="I278" s="231">
        <v>1641606.59</v>
      </c>
      <c r="J278" s="231">
        <v>0</v>
      </c>
      <c r="K278" s="231">
        <v>289695.28999999998</v>
      </c>
      <c r="L278" s="104" t="s">
        <v>513</v>
      </c>
      <c r="M278" s="104" t="s">
        <v>28</v>
      </c>
      <c r="N278" s="132" t="s">
        <v>1569</v>
      </c>
    </row>
    <row r="279" spans="1:14" ht="30" x14ac:dyDescent="0.25">
      <c r="A279" s="97" t="s">
        <v>2227</v>
      </c>
      <c r="B279" s="104" t="s">
        <v>1570</v>
      </c>
      <c r="C279" s="104" t="s">
        <v>1350</v>
      </c>
      <c r="D279" s="104" t="s">
        <v>1351</v>
      </c>
      <c r="E279" s="104" t="s">
        <v>17</v>
      </c>
      <c r="F279" s="236">
        <v>43033</v>
      </c>
      <c r="G279" s="231">
        <v>2756967.54</v>
      </c>
      <c r="H279" s="231">
        <v>2343422.41</v>
      </c>
      <c r="I279" s="231">
        <v>2343422.41</v>
      </c>
      <c r="J279" s="231">
        <v>0</v>
      </c>
      <c r="K279" s="231">
        <v>413545.13</v>
      </c>
      <c r="L279" s="104" t="s">
        <v>603</v>
      </c>
      <c r="M279" s="104" t="s">
        <v>53</v>
      </c>
      <c r="N279" s="132" t="s">
        <v>1571</v>
      </c>
    </row>
    <row r="280" spans="1:14" x14ac:dyDescent="0.25">
      <c r="A280" s="97" t="s">
        <v>2228</v>
      </c>
      <c r="B280" s="104" t="s">
        <v>1606</v>
      </c>
      <c r="C280" s="104" t="s">
        <v>15</v>
      </c>
      <c r="D280" s="104" t="s">
        <v>1398</v>
      </c>
      <c r="E280" s="104" t="s">
        <v>26</v>
      </c>
      <c r="F280" s="236">
        <v>43041</v>
      </c>
      <c r="G280" s="231">
        <v>351705</v>
      </c>
      <c r="H280" s="231">
        <v>298500</v>
      </c>
      <c r="I280" s="231">
        <v>298500</v>
      </c>
      <c r="J280" s="231">
        <v>0</v>
      </c>
      <c r="K280" s="231">
        <v>53205</v>
      </c>
      <c r="L280" s="104" t="s">
        <v>1579</v>
      </c>
      <c r="M280" s="104" t="s">
        <v>39</v>
      </c>
      <c r="N280" s="132" t="s">
        <v>146</v>
      </c>
    </row>
    <row r="281" spans="1:14" ht="30" x14ac:dyDescent="0.25">
      <c r="A281" s="97" t="s">
        <v>2229</v>
      </c>
      <c r="B281" s="104" t="s">
        <v>1607</v>
      </c>
      <c r="C281" s="104" t="s">
        <v>15</v>
      </c>
      <c r="D281" s="104" t="s">
        <v>1398</v>
      </c>
      <c r="E281" s="104" t="s">
        <v>26</v>
      </c>
      <c r="F281" s="236">
        <v>43038</v>
      </c>
      <c r="G281" s="231">
        <v>300000</v>
      </c>
      <c r="H281" s="231">
        <v>250000</v>
      </c>
      <c r="I281" s="231">
        <v>250000</v>
      </c>
      <c r="J281" s="231">
        <v>0</v>
      </c>
      <c r="K281" s="231">
        <v>50000</v>
      </c>
      <c r="L281" s="104" t="s">
        <v>1580</v>
      </c>
      <c r="M281" s="104" t="s">
        <v>53</v>
      </c>
      <c r="N281" s="132" t="s">
        <v>946</v>
      </c>
    </row>
    <row r="282" spans="1:14" ht="30" x14ac:dyDescent="0.25">
      <c r="A282" s="97" t="s">
        <v>2230</v>
      </c>
      <c r="B282" s="104" t="s">
        <v>1608</v>
      </c>
      <c r="C282" s="104" t="s">
        <v>15</v>
      </c>
      <c r="D282" s="104" t="s">
        <v>1398</v>
      </c>
      <c r="E282" s="104" t="s">
        <v>26</v>
      </c>
      <c r="F282" s="236">
        <v>43039</v>
      </c>
      <c r="G282" s="231">
        <v>463750</v>
      </c>
      <c r="H282" s="231">
        <v>295000</v>
      </c>
      <c r="I282" s="231">
        <v>295000</v>
      </c>
      <c r="J282" s="231">
        <v>0</v>
      </c>
      <c r="K282" s="231">
        <v>168750</v>
      </c>
      <c r="L282" s="104" t="s">
        <v>1581</v>
      </c>
      <c r="M282" s="104" t="s">
        <v>39</v>
      </c>
      <c r="N282" s="132" t="s">
        <v>134</v>
      </c>
    </row>
    <row r="283" spans="1:14" ht="30" x14ac:dyDescent="0.25">
      <c r="A283" s="97" t="s">
        <v>2231</v>
      </c>
      <c r="B283" s="104" t="s">
        <v>1609</v>
      </c>
      <c r="C283" s="104" t="s">
        <v>15</v>
      </c>
      <c r="D283" s="104" t="s">
        <v>1398</v>
      </c>
      <c r="E283" s="104" t="s">
        <v>26</v>
      </c>
      <c r="F283" s="236">
        <v>43035</v>
      </c>
      <c r="G283" s="231">
        <v>203625</v>
      </c>
      <c r="H283" s="231">
        <v>170000</v>
      </c>
      <c r="I283" s="231">
        <v>170000</v>
      </c>
      <c r="J283" s="231">
        <v>0</v>
      </c>
      <c r="K283" s="231">
        <v>33625</v>
      </c>
      <c r="L283" s="104" t="s">
        <v>1582</v>
      </c>
      <c r="M283" s="104" t="s">
        <v>28</v>
      </c>
      <c r="N283" s="132" t="s">
        <v>30</v>
      </c>
    </row>
    <row r="284" spans="1:14" ht="30" x14ac:dyDescent="0.25">
      <c r="A284" s="97" t="s">
        <v>2232</v>
      </c>
      <c r="B284" s="104" t="s">
        <v>1610</v>
      </c>
      <c r="C284" s="104" t="s">
        <v>15</v>
      </c>
      <c r="D284" s="104" t="s">
        <v>1398</v>
      </c>
      <c r="E284" s="104" t="s">
        <v>26</v>
      </c>
      <c r="F284" s="236">
        <v>43038</v>
      </c>
      <c r="G284" s="231">
        <v>386000</v>
      </c>
      <c r="H284" s="231">
        <v>250000</v>
      </c>
      <c r="I284" s="231">
        <v>250000</v>
      </c>
      <c r="J284" s="231">
        <v>0</v>
      </c>
      <c r="K284" s="231">
        <v>136000</v>
      </c>
      <c r="L284" s="104" t="s">
        <v>142</v>
      </c>
      <c r="M284" s="104" t="s">
        <v>53</v>
      </c>
      <c r="N284" s="132" t="s">
        <v>54</v>
      </c>
    </row>
    <row r="285" spans="1:14" ht="45" x14ac:dyDescent="0.25">
      <c r="A285" s="97" t="s">
        <v>2233</v>
      </c>
      <c r="B285" s="104" t="s">
        <v>1611</v>
      </c>
      <c r="C285" s="104" t="s">
        <v>15</v>
      </c>
      <c r="D285" s="104" t="s">
        <v>1398</v>
      </c>
      <c r="E285" s="104" t="s">
        <v>26</v>
      </c>
      <c r="F285" s="236">
        <v>43039</v>
      </c>
      <c r="G285" s="231">
        <v>256670.62</v>
      </c>
      <c r="H285" s="231">
        <v>150000</v>
      </c>
      <c r="I285" s="231">
        <v>150000</v>
      </c>
      <c r="J285" s="231">
        <v>0</v>
      </c>
      <c r="K285" s="231">
        <v>106670.62</v>
      </c>
      <c r="L285" s="104" t="s">
        <v>1583</v>
      </c>
      <c r="M285" s="104" t="s">
        <v>53</v>
      </c>
      <c r="N285" s="132" t="s">
        <v>174</v>
      </c>
    </row>
    <row r="286" spans="1:14" x14ac:dyDescent="0.25">
      <c r="A286" s="97" t="s">
        <v>2234</v>
      </c>
      <c r="B286" s="104" t="s">
        <v>1612</v>
      </c>
      <c r="C286" s="104" t="s">
        <v>15</v>
      </c>
      <c r="D286" s="104" t="s">
        <v>1398</v>
      </c>
      <c r="E286" s="104" t="s">
        <v>26</v>
      </c>
      <c r="F286" s="236">
        <v>43038</v>
      </c>
      <c r="G286" s="231">
        <v>542445</v>
      </c>
      <c r="H286" s="231">
        <v>300000</v>
      </c>
      <c r="I286" s="231">
        <v>300000</v>
      </c>
      <c r="J286" s="231">
        <v>0</v>
      </c>
      <c r="K286" s="231">
        <v>242445</v>
      </c>
      <c r="L286" s="104" t="s">
        <v>1584</v>
      </c>
      <c r="M286" s="104" t="s">
        <v>28</v>
      </c>
      <c r="N286" s="132" t="s">
        <v>29</v>
      </c>
    </row>
    <row r="287" spans="1:14" x14ac:dyDescent="0.25">
      <c r="A287" s="97" t="s">
        <v>2235</v>
      </c>
      <c r="B287" s="104" t="s">
        <v>1613</v>
      </c>
      <c r="C287" s="104" t="s">
        <v>15</v>
      </c>
      <c r="D287" s="104" t="s">
        <v>1398</v>
      </c>
      <c r="E287" s="104" t="s">
        <v>26</v>
      </c>
      <c r="F287" s="236">
        <v>43039</v>
      </c>
      <c r="G287" s="231">
        <v>85600</v>
      </c>
      <c r="H287" s="231">
        <v>68480</v>
      </c>
      <c r="I287" s="231">
        <v>68480</v>
      </c>
      <c r="J287" s="231">
        <v>0</v>
      </c>
      <c r="K287" s="231">
        <v>17120</v>
      </c>
      <c r="L287" s="104" t="s">
        <v>1585</v>
      </c>
      <c r="M287" s="104" t="s">
        <v>28</v>
      </c>
      <c r="N287" s="132" t="s">
        <v>29</v>
      </c>
    </row>
    <row r="288" spans="1:14" x14ac:dyDescent="0.25">
      <c r="A288" s="97" t="s">
        <v>2236</v>
      </c>
      <c r="B288" s="104" t="s">
        <v>1614</v>
      </c>
      <c r="C288" s="104" t="s">
        <v>15</v>
      </c>
      <c r="D288" s="104" t="s">
        <v>1398</v>
      </c>
      <c r="E288" s="104" t="s">
        <v>26</v>
      </c>
      <c r="F288" s="236">
        <v>43039</v>
      </c>
      <c r="G288" s="231">
        <v>255152.19</v>
      </c>
      <c r="H288" s="231">
        <v>164573.17000000001</v>
      </c>
      <c r="I288" s="231">
        <v>164573.17000000001</v>
      </c>
      <c r="J288" s="231">
        <v>0</v>
      </c>
      <c r="K288" s="231">
        <v>90579.02</v>
      </c>
      <c r="L288" s="104" t="s">
        <v>1586</v>
      </c>
      <c r="M288" s="104" t="s">
        <v>20</v>
      </c>
      <c r="N288" s="132" t="s">
        <v>63</v>
      </c>
    </row>
    <row r="289" spans="1:14" ht="30" x14ac:dyDescent="0.25">
      <c r="A289" s="97" t="s">
        <v>2237</v>
      </c>
      <c r="B289" s="104" t="s">
        <v>1615</v>
      </c>
      <c r="C289" s="104" t="s">
        <v>15</v>
      </c>
      <c r="D289" s="104" t="s">
        <v>117</v>
      </c>
      <c r="E289" s="104" t="s">
        <v>17</v>
      </c>
      <c r="F289" s="236">
        <v>43031</v>
      </c>
      <c r="G289" s="231">
        <v>6774404</v>
      </c>
      <c r="H289" s="231">
        <v>2392141.4</v>
      </c>
      <c r="I289" s="231">
        <v>2392141.4</v>
      </c>
      <c r="J289" s="231">
        <v>0</v>
      </c>
      <c r="K289" s="231">
        <v>4382262.5999999996</v>
      </c>
      <c r="L289" s="104" t="s">
        <v>1587</v>
      </c>
      <c r="M289" s="104" t="s">
        <v>39</v>
      </c>
      <c r="N289" s="132" t="s">
        <v>146</v>
      </c>
    </row>
    <row r="290" spans="1:14" ht="30" x14ac:dyDescent="0.25">
      <c r="A290" s="97" t="s">
        <v>2238</v>
      </c>
      <c r="B290" s="104" t="s">
        <v>1616</v>
      </c>
      <c r="C290" s="104" t="s">
        <v>15</v>
      </c>
      <c r="D290" s="104" t="s">
        <v>1398</v>
      </c>
      <c r="E290" s="104" t="s">
        <v>26</v>
      </c>
      <c r="F290" s="236">
        <v>43031</v>
      </c>
      <c r="G290" s="231">
        <v>197141.6</v>
      </c>
      <c r="H290" s="231">
        <v>167570.35999999999</v>
      </c>
      <c r="I290" s="231">
        <v>167570.35999999999</v>
      </c>
      <c r="J290" s="231">
        <v>0</v>
      </c>
      <c r="K290" s="231">
        <v>29571.24</v>
      </c>
      <c r="L290" s="104" t="s">
        <v>1588</v>
      </c>
      <c r="M290" s="104" t="s">
        <v>28</v>
      </c>
      <c r="N290" s="132" t="s">
        <v>30</v>
      </c>
    </row>
    <row r="291" spans="1:14" x14ac:dyDescent="0.25">
      <c r="A291" s="97" t="s">
        <v>2239</v>
      </c>
      <c r="B291" s="104" t="s">
        <v>1617</v>
      </c>
      <c r="C291" s="104" t="s">
        <v>15</v>
      </c>
      <c r="D291" s="104" t="s">
        <v>1398</v>
      </c>
      <c r="E291" s="104" t="s">
        <v>26</v>
      </c>
      <c r="F291" s="236">
        <v>43041</v>
      </c>
      <c r="G291" s="231">
        <v>462630</v>
      </c>
      <c r="H291" s="231">
        <v>300000</v>
      </c>
      <c r="I291" s="231">
        <v>300000</v>
      </c>
      <c r="J291" s="231">
        <v>0</v>
      </c>
      <c r="K291" s="231">
        <v>162630</v>
      </c>
      <c r="L291" s="104" t="s">
        <v>1589</v>
      </c>
      <c r="M291" s="104" t="s">
        <v>20</v>
      </c>
      <c r="N291" s="132" t="s">
        <v>1618</v>
      </c>
    </row>
    <row r="292" spans="1:14" ht="30" x14ac:dyDescent="0.25">
      <c r="A292" s="97" t="s">
        <v>2240</v>
      </c>
      <c r="B292" s="104" t="s">
        <v>1619</v>
      </c>
      <c r="C292" s="104" t="s">
        <v>15</v>
      </c>
      <c r="D292" s="104" t="s">
        <v>1398</v>
      </c>
      <c r="E292" s="104" t="s">
        <v>26</v>
      </c>
      <c r="F292" s="236">
        <v>43039</v>
      </c>
      <c r="G292" s="231">
        <v>499279.37</v>
      </c>
      <c r="H292" s="231">
        <v>300000</v>
      </c>
      <c r="I292" s="231">
        <v>300000</v>
      </c>
      <c r="J292" s="231">
        <v>0</v>
      </c>
      <c r="K292" s="231">
        <v>199279.37</v>
      </c>
      <c r="L292" s="104" t="s">
        <v>1590</v>
      </c>
      <c r="M292" s="104" t="s">
        <v>39</v>
      </c>
      <c r="N292" s="132" t="s">
        <v>144</v>
      </c>
    </row>
    <row r="293" spans="1:14" ht="30" x14ac:dyDescent="0.25">
      <c r="A293" s="97" t="s">
        <v>2241</v>
      </c>
      <c r="B293" s="104" t="s">
        <v>1620</v>
      </c>
      <c r="C293" s="104" t="s">
        <v>15</v>
      </c>
      <c r="D293" s="104" t="s">
        <v>1398</v>
      </c>
      <c r="E293" s="104" t="s">
        <v>26</v>
      </c>
      <c r="F293" s="236">
        <v>43043</v>
      </c>
      <c r="G293" s="231">
        <v>222475.6</v>
      </c>
      <c r="H293" s="231">
        <v>189104.26</v>
      </c>
      <c r="I293" s="231">
        <v>189104.26</v>
      </c>
      <c r="J293" s="231">
        <v>0</v>
      </c>
      <c r="K293" s="231">
        <v>33371.339999999997</v>
      </c>
      <c r="L293" s="104" t="s">
        <v>1591</v>
      </c>
      <c r="M293" s="104" t="s">
        <v>53</v>
      </c>
      <c r="N293" s="132" t="s">
        <v>946</v>
      </c>
    </row>
    <row r="294" spans="1:14" ht="60" x14ac:dyDescent="0.25">
      <c r="A294" s="97" t="s">
        <v>2242</v>
      </c>
      <c r="B294" s="104" t="s">
        <v>1621</v>
      </c>
      <c r="C294" s="104" t="s">
        <v>15</v>
      </c>
      <c r="D294" s="104" t="s">
        <v>1398</v>
      </c>
      <c r="E294" s="104" t="s">
        <v>26</v>
      </c>
      <c r="F294" s="236">
        <v>43042</v>
      </c>
      <c r="G294" s="231">
        <v>395900</v>
      </c>
      <c r="H294" s="231">
        <v>290000</v>
      </c>
      <c r="I294" s="231">
        <v>290000</v>
      </c>
      <c r="J294" s="231">
        <v>0</v>
      </c>
      <c r="K294" s="231">
        <v>105900</v>
      </c>
      <c r="L294" s="104" t="s">
        <v>1592</v>
      </c>
      <c r="M294" s="104" t="s">
        <v>53</v>
      </c>
      <c r="N294" s="132" t="s">
        <v>1622</v>
      </c>
    </row>
    <row r="295" spans="1:14" ht="30" x14ac:dyDescent="0.25">
      <c r="A295" s="97" t="s">
        <v>2243</v>
      </c>
      <c r="B295" s="104" t="s">
        <v>1623</v>
      </c>
      <c r="C295" s="104" t="s">
        <v>15</v>
      </c>
      <c r="D295" s="104" t="s">
        <v>1398</v>
      </c>
      <c r="E295" s="104" t="s">
        <v>26</v>
      </c>
      <c r="F295" s="236">
        <v>43041</v>
      </c>
      <c r="G295" s="231">
        <v>496900.2</v>
      </c>
      <c r="H295" s="231">
        <v>300000</v>
      </c>
      <c r="I295" s="231">
        <v>300000</v>
      </c>
      <c r="J295" s="231">
        <v>0</v>
      </c>
      <c r="K295" s="231">
        <v>196900.2</v>
      </c>
      <c r="L295" s="104" t="s">
        <v>1593</v>
      </c>
      <c r="M295" s="104" t="s">
        <v>44</v>
      </c>
      <c r="N295" s="132" t="s">
        <v>187</v>
      </c>
    </row>
    <row r="296" spans="1:14" ht="30" x14ac:dyDescent="0.25">
      <c r="A296" s="97" t="s">
        <v>2244</v>
      </c>
      <c r="B296" s="104" t="s">
        <v>1624</v>
      </c>
      <c r="C296" s="104" t="s">
        <v>15</v>
      </c>
      <c r="D296" s="104" t="s">
        <v>1398</v>
      </c>
      <c r="E296" s="104" t="s">
        <v>26</v>
      </c>
      <c r="F296" s="236">
        <v>43045</v>
      </c>
      <c r="G296" s="231">
        <v>354060</v>
      </c>
      <c r="H296" s="231">
        <v>297980.13</v>
      </c>
      <c r="I296" s="231">
        <v>297980.13</v>
      </c>
      <c r="J296" s="231">
        <v>0</v>
      </c>
      <c r="K296" s="231">
        <v>56079.87</v>
      </c>
      <c r="L296" s="104" t="s">
        <v>1594</v>
      </c>
      <c r="M296" s="104" t="s">
        <v>28</v>
      </c>
      <c r="N296" s="132" t="s">
        <v>29</v>
      </c>
    </row>
    <row r="297" spans="1:14" x14ac:dyDescent="0.25">
      <c r="A297" s="97" t="s">
        <v>2245</v>
      </c>
      <c r="B297" s="104" t="s">
        <v>1625</v>
      </c>
      <c r="C297" s="104" t="s">
        <v>15</v>
      </c>
      <c r="D297" s="104" t="s">
        <v>1398</v>
      </c>
      <c r="E297" s="104" t="s">
        <v>26</v>
      </c>
      <c r="F297" s="236">
        <v>43039</v>
      </c>
      <c r="G297" s="231">
        <v>3673000</v>
      </c>
      <c r="H297" s="231">
        <v>300000</v>
      </c>
      <c r="I297" s="231">
        <v>300000</v>
      </c>
      <c r="J297" s="231">
        <v>0</v>
      </c>
      <c r="K297" s="231">
        <v>3373000</v>
      </c>
      <c r="L297" s="104" t="s">
        <v>196</v>
      </c>
      <c r="M297" s="104" t="s">
        <v>39</v>
      </c>
      <c r="N297" s="104" t="s">
        <v>197</v>
      </c>
    </row>
    <row r="298" spans="1:14" ht="30" x14ac:dyDescent="0.25">
      <c r="A298" s="97" t="s">
        <v>2246</v>
      </c>
      <c r="B298" s="104" t="s">
        <v>1626</v>
      </c>
      <c r="C298" s="104" t="s">
        <v>15</v>
      </c>
      <c r="D298" s="104" t="s">
        <v>1398</v>
      </c>
      <c r="E298" s="104" t="s">
        <v>26</v>
      </c>
      <c r="F298" s="236">
        <v>43039</v>
      </c>
      <c r="G298" s="231">
        <v>525037.5</v>
      </c>
      <c r="H298" s="231">
        <v>300000</v>
      </c>
      <c r="I298" s="231">
        <v>300000</v>
      </c>
      <c r="J298" s="231">
        <v>0</v>
      </c>
      <c r="K298" s="231">
        <v>225037.5</v>
      </c>
      <c r="L298" s="104" t="s">
        <v>1595</v>
      </c>
      <c r="M298" s="104" t="s">
        <v>44</v>
      </c>
      <c r="N298" s="104" t="s">
        <v>187</v>
      </c>
    </row>
    <row r="299" spans="1:14" ht="30" x14ac:dyDescent="0.25">
      <c r="A299" s="97" t="s">
        <v>2247</v>
      </c>
      <c r="B299" s="104" t="s">
        <v>1627</v>
      </c>
      <c r="C299" s="104" t="s">
        <v>919</v>
      </c>
      <c r="D299" s="104" t="s">
        <v>920</v>
      </c>
      <c r="E299" s="104" t="s">
        <v>66</v>
      </c>
      <c r="F299" s="236">
        <v>43032</v>
      </c>
      <c r="G299" s="231">
        <v>650841.87</v>
      </c>
      <c r="H299" s="231">
        <v>401923.91</v>
      </c>
      <c r="I299" s="231">
        <v>401923.91</v>
      </c>
      <c r="J299" s="231">
        <v>0</v>
      </c>
      <c r="K299" s="231">
        <v>248917.96</v>
      </c>
      <c r="L299" s="104" t="s">
        <v>1596</v>
      </c>
      <c r="M299" s="104" t="s">
        <v>53</v>
      </c>
      <c r="N299" s="104" t="s">
        <v>150</v>
      </c>
    </row>
    <row r="300" spans="1:14" ht="30" x14ac:dyDescent="0.25">
      <c r="A300" s="97" t="s">
        <v>2248</v>
      </c>
      <c r="B300" s="104" t="s">
        <v>1628</v>
      </c>
      <c r="C300" s="104" t="s">
        <v>919</v>
      </c>
      <c r="D300" s="104" t="s">
        <v>920</v>
      </c>
      <c r="E300" s="104" t="s">
        <v>66</v>
      </c>
      <c r="F300" s="236">
        <v>43032</v>
      </c>
      <c r="G300" s="231">
        <v>1256006.29</v>
      </c>
      <c r="H300" s="231">
        <v>782393.27</v>
      </c>
      <c r="I300" s="231">
        <v>782393.27</v>
      </c>
      <c r="J300" s="231">
        <v>0</v>
      </c>
      <c r="K300" s="231">
        <v>473613.02</v>
      </c>
      <c r="L300" s="104" t="s">
        <v>1596</v>
      </c>
      <c r="M300" s="104" t="s">
        <v>53</v>
      </c>
      <c r="N300" s="104" t="s">
        <v>150</v>
      </c>
    </row>
    <row r="301" spans="1:14" ht="30" x14ac:dyDescent="0.25">
      <c r="A301" s="97" t="s">
        <v>2249</v>
      </c>
      <c r="B301" s="104" t="s">
        <v>1629</v>
      </c>
      <c r="C301" s="104" t="s">
        <v>919</v>
      </c>
      <c r="D301" s="104" t="s">
        <v>920</v>
      </c>
      <c r="E301" s="104" t="s">
        <v>66</v>
      </c>
      <c r="F301" s="236">
        <v>43032</v>
      </c>
      <c r="G301" s="231">
        <v>719714.04</v>
      </c>
      <c r="H301" s="231">
        <v>451926.51</v>
      </c>
      <c r="I301" s="231">
        <v>451926.51</v>
      </c>
      <c r="J301" s="231">
        <v>0</v>
      </c>
      <c r="K301" s="231">
        <v>267787.53000000003</v>
      </c>
      <c r="L301" s="104" t="s">
        <v>1596</v>
      </c>
      <c r="M301" s="104" t="s">
        <v>53</v>
      </c>
      <c r="N301" s="104" t="s">
        <v>150</v>
      </c>
    </row>
    <row r="302" spans="1:14" ht="45" x14ac:dyDescent="0.25">
      <c r="A302" s="97" t="s">
        <v>2250</v>
      </c>
      <c r="B302" s="104" t="s">
        <v>1630</v>
      </c>
      <c r="C302" s="104" t="s">
        <v>15</v>
      </c>
      <c r="D302" s="104" t="s">
        <v>1398</v>
      </c>
      <c r="E302" s="104" t="s">
        <v>26</v>
      </c>
      <c r="F302" s="236">
        <v>43045</v>
      </c>
      <c r="G302" s="231">
        <v>109000</v>
      </c>
      <c r="H302" s="231">
        <v>90470</v>
      </c>
      <c r="I302" s="231">
        <v>90470</v>
      </c>
      <c r="J302" s="231">
        <v>0</v>
      </c>
      <c r="K302" s="231">
        <v>18530</v>
      </c>
      <c r="L302" s="104" t="s">
        <v>1597</v>
      </c>
      <c r="M302" s="104" t="s">
        <v>28</v>
      </c>
      <c r="N302" s="104" t="s">
        <v>29</v>
      </c>
    </row>
    <row r="303" spans="1:14" ht="45" x14ac:dyDescent="0.25">
      <c r="A303" s="97" t="s">
        <v>2251</v>
      </c>
      <c r="B303" s="104" t="s">
        <v>1631</v>
      </c>
      <c r="C303" s="104" t="s">
        <v>15</v>
      </c>
      <c r="D303" s="104" t="s">
        <v>1398</v>
      </c>
      <c r="E303" s="104" t="s">
        <v>26</v>
      </c>
      <c r="F303" s="236">
        <v>43045</v>
      </c>
      <c r="G303" s="231">
        <v>94800</v>
      </c>
      <c r="H303" s="231">
        <v>80500</v>
      </c>
      <c r="I303" s="231">
        <v>80500</v>
      </c>
      <c r="J303" s="231">
        <v>0</v>
      </c>
      <c r="K303" s="231">
        <v>14300</v>
      </c>
      <c r="L303" s="104" t="s">
        <v>1598</v>
      </c>
      <c r="M303" s="104" t="s">
        <v>20</v>
      </c>
      <c r="N303" s="104" t="s">
        <v>1632</v>
      </c>
    </row>
    <row r="304" spans="1:14" ht="45" x14ac:dyDescent="0.25">
      <c r="A304" s="97" t="s">
        <v>2252</v>
      </c>
      <c r="B304" s="104" t="s">
        <v>1633</v>
      </c>
      <c r="C304" s="104" t="s">
        <v>15</v>
      </c>
      <c r="D304" s="104" t="s">
        <v>1398</v>
      </c>
      <c r="E304" s="104" t="s">
        <v>26</v>
      </c>
      <c r="F304" s="236">
        <v>43041</v>
      </c>
      <c r="G304" s="231">
        <v>299963.7</v>
      </c>
      <c r="H304" s="231">
        <v>254900</v>
      </c>
      <c r="I304" s="231">
        <v>254900</v>
      </c>
      <c r="J304" s="231">
        <v>0</v>
      </c>
      <c r="K304" s="231">
        <v>45063.7</v>
      </c>
      <c r="L304" s="104" t="s">
        <v>1599</v>
      </c>
      <c r="M304" s="104" t="s">
        <v>20</v>
      </c>
      <c r="N304" s="104" t="s">
        <v>1552</v>
      </c>
    </row>
    <row r="305" spans="1:14" ht="30" x14ac:dyDescent="0.25">
      <c r="A305" s="97" t="s">
        <v>2253</v>
      </c>
      <c r="B305" s="104" t="s">
        <v>1634</v>
      </c>
      <c r="C305" s="104" t="s">
        <v>15</v>
      </c>
      <c r="D305" s="104" t="s">
        <v>1398</v>
      </c>
      <c r="E305" s="104" t="s">
        <v>26</v>
      </c>
      <c r="F305" s="236">
        <v>43042</v>
      </c>
      <c r="G305" s="231">
        <v>370150</v>
      </c>
      <c r="H305" s="231">
        <v>240590</v>
      </c>
      <c r="I305" s="231">
        <v>240590</v>
      </c>
      <c r="J305" s="231">
        <v>0</v>
      </c>
      <c r="K305" s="231">
        <v>129560</v>
      </c>
      <c r="L305" s="104" t="s">
        <v>1600</v>
      </c>
      <c r="M305" s="104" t="s">
        <v>20</v>
      </c>
      <c r="N305" s="104" t="s">
        <v>63</v>
      </c>
    </row>
    <row r="306" spans="1:14" ht="30" x14ac:dyDescent="0.25">
      <c r="A306" s="97" t="s">
        <v>2254</v>
      </c>
      <c r="B306" s="104" t="s">
        <v>1635</v>
      </c>
      <c r="C306" s="104" t="s">
        <v>15</v>
      </c>
      <c r="D306" s="104" t="s">
        <v>1398</v>
      </c>
      <c r="E306" s="104" t="s">
        <v>26</v>
      </c>
      <c r="F306" s="236">
        <v>43041</v>
      </c>
      <c r="G306" s="231">
        <v>392725</v>
      </c>
      <c r="H306" s="231">
        <v>250000</v>
      </c>
      <c r="I306" s="231">
        <v>250000</v>
      </c>
      <c r="J306" s="231">
        <v>0</v>
      </c>
      <c r="K306" s="231">
        <v>142725</v>
      </c>
      <c r="L306" s="104" t="s">
        <v>1601</v>
      </c>
      <c r="M306" s="104" t="s">
        <v>44</v>
      </c>
      <c r="N306" s="104" t="s">
        <v>1636</v>
      </c>
    </row>
    <row r="307" spans="1:14" ht="30" x14ac:dyDescent="0.25">
      <c r="A307" s="97" t="s">
        <v>2255</v>
      </c>
      <c r="B307" s="104" t="s">
        <v>1637</v>
      </c>
      <c r="C307" s="104" t="s">
        <v>15</v>
      </c>
      <c r="D307" s="104" t="s">
        <v>1398</v>
      </c>
      <c r="E307" s="104" t="s">
        <v>26</v>
      </c>
      <c r="F307" s="236">
        <v>43045</v>
      </c>
      <c r="G307" s="231">
        <v>139575.53</v>
      </c>
      <c r="H307" s="231">
        <v>118500</v>
      </c>
      <c r="I307" s="231">
        <v>118500</v>
      </c>
      <c r="J307" s="231">
        <v>0</v>
      </c>
      <c r="K307" s="231">
        <v>21075.53</v>
      </c>
      <c r="L307" s="104" t="s">
        <v>1602</v>
      </c>
      <c r="M307" s="104" t="s">
        <v>44</v>
      </c>
      <c r="N307" s="104" t="s">
        <v>187</v>
      </c>
    </row>
    <row r="308" spans="1:14" x14ac:dyDescent="0.25">
      <c r="A308" s="97" t="s">
        <v>2256</v>
      </c>
      <c r="B308" s="104" t="s">
        <v>1638</v>
      </c>
      <c r="C308" s="104" t="s">
        <v>15</v>
      </c>
      <c r="D308" s="104" t="s">
        <v>1398</v>
      </c>
      <c r="E308" s="104" t="s">
        <v>26</v>
      </c>
      <c r="F308" s="236">
        <v>43045</v>
      </c>
      <c r="G308" s="231">
        <v>247070</v>
      </c>
      <c r="H308" s="231">
        <v>208770</v>
      </c>
      <c r="I308" s="231">
        <v>208770</v>
      </c>
      <c r="J308" s="231">
        <v>0</v>
      </c>
      <c r="K308" s="231">
        <v>38300</v>
      </c>
      <c r="L308" s="104" t="s">
        <v>1603</v>
      </c>
      <c r="M308" s="104" t="s">
        <v>39</v>
      </c>
      <c r="N308" s="104" t="s">
        <v>144</v>
      </c>
    </row>
    <row r="309" spans="1:14" ht="45" x14ac:dyDescent="0.25">
      <c r="A309" s="97" t="s">
        <v>2257</v>
      </c>
      <c r="B309" s="104" t="s">
        <v>1639</v>
      </c>
      <c r="C309" s="104" t="s">
        <v>1365</v>
      </c>
      <c r="D309" s="104" t="s">
        <v>1366</v>
      </c>
      <c r="E309" s="104" t="s">
        <v>66</v>
      </c>
      <c r="F309" s="236">
        <v>43033</v>
      </c>
      <c r="G309" s="231">
        <v>329984.19</v>
      </c>
      <c r="H309" s="231">
        <v>214817.7</v>
      </c>
      <c r="I309" s="231">
        <v>214817.7</v>
      </c>
      <c r="J309" s="231">
        <v>0</v>
      </c>
      <c r="K309" s="231">
        <v>115166.49</v>
      </c>
      <c r="L309" s="104" t="s">
        <v>1604</v>
      </c>
      <c r="M309" s="104" t="s">
        <v>39</v>
      </c>
      <c r="N309" s="104" t="s">
        <v>1640</v>
      </c>
    </row>
    <row r="310" spans="1:14" ht="30" x14ac:dyDescent="0.25">
      <c r="A310" s="97" t="s">
        <v>2258</v>
      </c>
      <c r="B310" s="104" t="s">
        <v>1641</v>
      </c>
      <c r="C310" s="104" t="s">
        <v>1365</v>
      </c>
      <c r="D310" s="104" t="s">
        <v>1366</v>
      </c>
      <c r="E310" s="104" t="s">
        <v>66</v>
      </c>
      <c r="F310" s="236">
        <v>43033</v>
      </c>
      <c r="G310" s="231">
        <v>404778.11</v>
      </c>
      <c r="H310" s="231">
        <v>260326.37</v>
      </c>
      <c r="I310" s="231">
        <v>260326.37</v>
      </c>
      <c r="J310" s="231">
        <v>0</v>
      </c>
      <c r="K310" s="231">
        <v>144451.74</v>
      </c>
      <c r="L310" s="104" t="s">
        <v>1605</v>
      </c>
      <c r="M310" s="104" t="s">
        <v>39</v>
      </c>
      <c r="N310" s="104" t="s">
        <v>1642</v>
      </c>
    </row>
    <row r="311" spans="1:14" ht="30" x14ac:dyDescent="0.25">
      <c r="A311" s="97" t="s">
        <v>2259</v>
      </c>
      <c r="B311" s="104" t="s">
        <v>1643</v>
      </c>
      <c r="C311" s="104" t="s">
        <v>1365</v>
      </c>
      <c r="D311" s="104" t="s">
        <v>1366</v>
      </c>
      <c r="E311" s="104" t="s">
        <v>66</v>
      </c>
      <c r="F311" s="236">
        <v>43033</v>
      </c>
      <c r="G311" s="231">
        <v>3140949.43</v>
      </c>
      <c r="H311" s="231">
        <v>1774809.51</v>
      </c>
      <c r="I311" s="231">
        <v>1774809.51</v>
      </c>
      <c r="J311" s="231">
        <v>0</v>
      </c>
      <c r="K311" s="231">
        <v>1366139.92</v>
      </c>
      <c r="L311" s="104" t="s">
        <v>1538</v>
      </c>
      <c r="M311" s="104" t="s">
        <v>28</v>
      </c>
      <c r="N311" s="104" t="s">
        <v>213</v>
      </c>
    </row>
    <row r="312" spans="1:14" ht="30" x14ac:dyDescent="0.25">
      <c r="A312" s="97" t="s">
        <v>2260</v>
      </c>
      <c r="B312" s="104" t="s">
        <v>1644</v>
      </c>
      <c r="C312" s="104" t="s">
        <v>919</v>
      </c>
      <c r="D312" s="104" t="s">
        <v>920</v>
      </c>
      <c r="E312" s="104" t="s">
        <v>66</v>
      </c>
      <c r="F312" s="236">
        <v>43024</v>
      </c>
      <c r="G312" s="231">
        <v>2190899.33</v>
      </c>
      <c r="H312" s="231">
        <v>1318527.43</v>
      </c>
      <c r="I312" s="231">
        <v>1318527.43</v>
      </c>
      <c r="J312" s="231">
        <v>0</v>
      </c>
      <c r="K312" s="231">
        <v>872371.9</v>
      </c>
      <c r="L312" s="104" t="s">
        <v>1176</v>
      </c>
      <c r="M312" s="104" t="s">
        <v>53</v>
      </c>
      <c r="N312" s="104" t="s">
        <v>54</v>
      </c>
    </row>
    <row r="313" spans="1:14" ht="45" x14ac:dyDescent="0.25">
      <c r="A313" s="97" t="s">
        <v>2261</v>
      </c>
      <c r="B313" s="104" t="s">
        <v>1659</v>
      </c>
      <c r="C313" s="104" t="s">
        <v>15</v>
      </c>
      <c r="D313" s="104" t="s">
        <v>1398</v>
      </c>
      <c r="E313" s="104" t="s">
        <v>26</v>
      </c>
      <c r="F313" s="236">
        <v>43045</v>
      </c>
      <c r="G313" s="231">
        <v>72111.41</v>
      </c>
      <c r="H313" s="231">
        <v>59000</v>
      </c>
      <c r="I313" s="231">
        <v>59000</v>
      </c>
      <c r="J313" s="231">
        <v>0</v>
      </c>
      <c r="K313" s="231">
        <v>13111.41</v>
      </c>
      <c r="L313" s="104" t="s">
        <v>1660</v>
      </c>
      <c r="M313" s="104" t="s">
        <v>28</v>
      </c>
      <c r="N313" s="104" t="s">
        <v>412</v>
      </c>
    </row>
    <row r="314" spans="1:14" ht="30" x14ac:dyDescent="0.25">
      <c r="A314" s="97" t="s">
        <v>2262</v>
      </c>
      <c r="B314" s="104" t="s">
        <v>1607</v>
      </c>
      <c r="C314" s="104" t="s">
        <v>15</v>
      </c>
      <c r="D314" s="104" t="s">
        <v>1398</v>
      </c>
      <c r="E314" s="104" t="s">
        <v>26</v>
      </c>
      <c r="F314" s="236">
        <v>43045</v>
      </c>
      <c r="G314" s="231">
        <v>300000</v>
      </c>
      <c r="H314" s="231">
        <v>250000</v>
      </c>
      <c r="I314" s="231">
        <v>250000</v>
      </c>
      <c r="J314" s="231">
        <v>0</v>
      </c>
      <c r="K314" s="231">
        <v>50000</v>
      </c>
      <c r="L314" s="104" t="s">
        <v>1661</v>
      </c>
      <c r="M314" s="104" t="s">
        <v>53</v>
      </c>
      <c r="N314" s="104" t="s">
        <v>946</v>
      </c>
    </row>
    <row r="315" spans="1:14" ht="30" x14ac:dyDescent="0.25">
      <c r="A315" s="97" t="s">
        <v>2263</v>
      </c>
      <c r="B315" s="104" t="s">
        <v>1662</v>
      </c>
      <c r="C315" s="104" t="s">
        <v>15</v>
      </c>
      <c r="D315" s="104" t="s">
        <v>1398</v>
      </c>
      <c r="E315" s="104" t="s">
        <v>26</v>
      </c>
      <c r="F315" s="236">
        <v>43024</v>
      </c>
      <c r="G315" s="231">
        <v>463082.21</v>
      </c>
      <c r="H315" s="231">
        <v>300000</v>
      </c>
      <c r="I315" s="231">
        <v>300000</v>
      </c>
      <c r="J315" s="231">
        <v>0</v>
      </c>
      <c r="K315" s="231">
        <v>163082.21</v>
      </c>
      <c r="L315" s="104" t="s">
        <v>1663</v>
      </c>
      <c r="M315" s="104" t="s">
        <v>44</v>
      </c>
      <c r="N315" s="104" t="s">
        <v>62</v>
      </c>
    </row>
    <row r="316" spans="1:14" ht="30" x14ac:dyDescent="0.25">
      <c r="A316" s="97" t="s">
        <v>2264</v>
      </c>
      <c r="B316" s="104" t="s">
        <v>1664</v>
      </c>
      <c r="C316" s="104" t="s">
        <v>15</v>
      </c>
      <c r="D316" s="104" t="s">
        <v>1398</v>
      </c>
      <c r="E316" s="104" t="s">
        <v>26</v>
      </c>
      <c r="F316" s="236">
        <v>43045</v>
      </c>
      <c r="G316" s="231">
        <v>350350</v>
      </c>
      <c r="H316" s="231">
        <v>280000</v>
      </c>
      <c r="I316" s="231">
        <v>280000</v>
      </c>
      <c r="J316" s="231">
        <v>0</v>
      </c>
      <c r="K316" s="231">
        <v>70350</v>
      </c>
      <c r="L316" s="104" t="s">
        <v>1665</v>
      </c>
      <c r="M316" s="104" t="s">
        <v>44</v>
      </c>
      <c r="N316" s="104" t="s">
        <v>1666</v>
      </c>
    </row>
    <row r="317" spans="1:14" ht="30" x14ac:dyDescent="0.25">
      <c r="A317" s="97" t="s">
        <v>2265</v>
      </c>
      <c r="B317" s="104" t="s">
        <v>1670</v>
      </c>
      <c r="C317" s="104" t="s">
        <v>15</v>
      </c>
      <c r="D317" s="104" t="s">
        <v>1398</v>
      </c>
      <c r="E317" s="104" t="s">
        <v>26</v>
      </c>
      <c r="F317" s="236">
        <v>43032</v>
      </c>
      <c r="G317" s="231">
        <v>562222.29</v>
      </c>
      <c r="H317" s="231">
        <v>300000</v>
      </c>
      <c r="I317" s="231">
        <v>300000</v>
      </c>
      <c r="J317" s="231">
        <v>0</v>
      </c>
      <c r="K317" s="231">
        <v>262222.28999999998</v>
      </c>
      <c r="L317" s="104" t="s">
        <v>1671</v>
      </c>
      <c r="M317" s="104" t="s">
        <v>20</v>
      </c>
      <c r="N317" s="104" t="s">
        <v>164</v>
      </c>
    </row>
    <row r="318" spans="1:14" ht="30" x14ac:dyDescent="0.25">
      <c r="A318" s="97" t="s">
        <v>2266</v>
      </c>
      <c r="B318" s="104" t="s">
        <v>1672</v>
      </c>
      <c r="C318" s="104" t="s">
        <v>15</v>
      </c>
      <c r="D318" s="104" t="s">
        <v>1398</v>
      </c>
      <c r="E318" s="104" t="s">
        <v>26</v>
      </c>
      <c r="F318" s="236">
        <v>43032</v>
      </c>
      <c r="G318" s="231">
        <v>357030</v>
      </c>
      <c r="H318" s="231">
        <v>300000</v>
      </c>
      <c r="I318" s="231">
        <v>300000</v>
      </c>
      <c r="J318" s="231">
        <v>0</v>
      </c>
      <c r="K318" s="231">
        <v>57030</v>
      </c>
      <c r="L318" s="104" t="s">
        <v>1673</v>
      </c>
      <c r="M318" s="104" t="s">
        <v>44</v>
      </c>
      <c r="N318" s="104" t="s">
        <v>408</v>
      </c>
    </row>
    <row r="319" spans="1:14" x14ac:dyDescent="0.25">
      <c r="A319" s="97" t="s">
        <v>2267</v>
      </c>
      <c r="B319" s="104" t="s">
        <v>1674</v>
      </c>
      <c r="C319" s="104" t="s">
        <v>15</v>
      </c>
      <c r="D319" s="104" t="s">
        <v>1398</v>
      </c>
      <c r="E319" s="104" t="s">
        <v>26</v>
      </c>
      <c r="F319" s="236">
        <v>43047</v>
      </c>
      <c r="G319" s="231">
        <v>261820</v>
      </c>
      <c r="H319" s="231">
        <v>222004</v>
      </c>
      <c r="I319" s="231">
        <v>222004</v>
      </c>
      <c r="J319" s="231">
        <v>0</v>
      </c>
      <c r="K319" s="231">
        <v>39816</v>
      </c>
      <c r="L319" s="104" t="s">
        <v>1675</v>
      </c>
      <c r="M319" s="104" t="s">
        <v>20</v>
      </c>
      <c r="N319" s="104" t="s">
        <v>199</v>
      </c>
    </row>
    <row r="320" spans="1:14" ht="45" x14ac:dyDescent="0.25">
      <c r="A320" s="97" t="s">
        <v>2268</v>
      </c>
      <c r="B320" s="104" t="s">
        <v>1676</v>
      </c>
      <c r="C320" s="104" t="s">
        <v>15</v>
      </c>
      <c r="D320" s="104" t="s">
        <v>1398</v>
      </c>
      <c r="E320" s="104" t="s">
        <v>26</v>
      </c>
      <c r="F320" s="236">
        <v>43046</v>
      </c>
      <c r="G320" s="231">
        <v>313260</v>
      </c>
      <c r="H320" s="231">
        <v>203619</v>
      </c>
      <c r="I320" s="231">
        <v>203619</v>
      </c>
      <c r="J320" s="231">
        <v>0</v>
      </c>
      <c r="K320" s="231">
        <v>109641</v>
      </c>
      <c r="L320" s="104" t="s">
        <v>1677</v>
      </c>
      <c r="M320" s="104" t="s">
        <v>53</v>
      </c>
      <c r="N320" s="104" t="s">
        <v>150</v>
      </c>
    </row>
    <row r="321" spans="1:14" ht="30" x14ac:dyDescent="0.25">
      <c r="A321" s="97" t="s">
        <v>2269</v>
      </c>
      <c r="B321" s="104" t="s">
        <v>1678</v>
      </c>
      <c r="C321" s="104" t="s">
        <v>15</v>
      </c>
      <c r="D321" s="104" t="s">
        <v>1398</v>
      </c>
      <c r="E321" s="104" t="s">
        <v>26</v>
      </c>
      <c r="F321" s="236">
        <v>43045</v>
      </c>
      <c r="G321" s="231">
        <v>270500</v>
      </c>
      <c r="H321" s="231">
        <v>229925</v>
      </c>
      <c r="I321" s="231">
        <v>229925</v>
      </c>
      <c r="J321" s="231">
        <v>0</v>
      </c>
      <c r="K321" s="231">
        <v>40575</v>
      </c>
      <c r="L321" s="104" t="s">
        <v>1679</v>
      </c>
      <c r="M321" s="104" t="s">
        <v>20</v>
      </c>
      <c r="N321" s="104" t="s">
        <v>1680</v>
      </c>
    </row>
    <row r="322" spans="1:14" ht="30" x14ac:dyDescent="0.25">
      <c r="A322" s="97" t="s">
        <v>2270</v>
      </c>
      <c r="B322" s="104" t="s">
        <v>1681</v>
      </c>
      <c r="C322" s="104" t="s">
        <v>919</v>
      </c>
      <c r="D322" s="104" t="s">
        <v>920</v>
      </c>
      <c r="E322" s="104" t="s">
        <v>66</v>
      </c>
      <c r="F322" s="236">
        <v>43033</v>
      </c>
      <c r="G322" s="231">
        <v>1242297.55</v>
      </c>
      <c r="H322" s="231">
        <v>772308.21</v>
      </c>
      <c r="I322" s="231">
        <v>772308.21</v>
      </c>
      <c r="J322" s="231">
        <v>0</v>
      </c>
      <c r="K322" s="231">
        <v>469989.34</v>
      </c>
      <c r="L322" s="104" t="s">
        <v>1682</v>
      </c>
      <c r="M322" s="104" t="s">
        <v>53</v>
      </c>
      <c r="N322" s="104" t="s">
        <v>185</v>
      </c>
    </row>
    <row r="323" spans="1:14" ht="45" x14ac:dyDescent="0.25">
      <c r="A323" s="97" t="s">
        <v>2271</v>
      </c>
      <c r="B323" s="104" t="s">
        <v>1683</v>
      </c>
      <c r="C323" s="104" t="s">
        <v>919</v>
      </c>
      <c r="D323" s="104" t="s">
        <v>920</v>
      </c>
      <c r="E323" s="104" t="s">
        <v>66</v>
      </c>
      <c r="F323" s="236">
        <v>43024</v>
      </c>
      <c r="G323" s="231">
        <v>1630528.84</v>
      </c>
      <c r="H323" s="231">
        <v>997467.3</v>
      </c>
      <c r="I323" s="231">
        <v>997467.3</v>
      </c>
      <c r="J323" s="231">
        <v>0</v>
      </c>
      <c r="K323" s="231">
        <v>633061.54</v>
      </c>
      <c r="L323" s="104" t="s">
        <v>1684</v>
      </c>
      <c r="M323" s="104" t="s">
        <v>28</v>
      </c>
      <c r="N323" s="104" t="s">
        <v>29</v>
      </c>
    </row>
    <row r="324" spans="1:14" ht="30" x14ac:dyDescent="0.25">
      <c r="A324" s="97" t="s">
        <v>2272</v>
      </c>
      <c r="B324" s="104" t="s">
        <v>1685</v>
      </c>
      <c r="C324" s="104" t="s">
        <v>919</v>
      </c>
      <c r="D324" s="104" t="s">
        <v>920</v>
      </c>
      <c r="E324" s="104" t="s">
        <v>66</v>
      </c>
      <c r="F324" s="236">
        <v>43033</v>
      </c>
      <c r="G324" s="231">
        <v>637987.77</v>
      </c>
      <c r="H324" s="231">
        <v>396224.83</v>
      </c>
      <c r="I324" s="231">
        <v>396224.83</v>
      </c>
      <c r="J324" s="231">
        <v>0</v>
      </c>
      <c r="K324" s="231">
        <v>241762.94</v>
      </c>
      <c r="L324" s="104" t="s">
        <v>1682</v>
      </c>
      <c r="M324" s="104" t="s">
        <v>53</v>
      </c>
      <c r="N324" s="104" t="s">
        <v>185</v>
      </c>
    </row>
    <row r="325" spans="1:14" ht="30" x14ac:dyDescent="0.25">
      <c r="A325" s="97" t="s">
        <v>2273</v>
      </c>
      <c r="B325" s="104" t="s">
        <v>1686</v>
      </c>
      <c r="C325" s="104" t="s">
        <v>15</v>
      </c>
      <c r="D325" s="104" t="s">
        <v>1398</v>
      </c>
      <c r="E325" s="104" t="s">
        <v>26</v>
      </c>
      <c r="F325" s="236">
        <v>43047</v>
      </c>
      <c r="G325" s="231">
        <v>540700</v>
      </c>
      <c r="H325" s="231">
        <v>300000</v>
      </c>
      <c r="I325" s="231">
        <v>300000</v>
      </c>
      <c r="J325" s="231">
        <v>0</v>
      </c>
      <c r="K325" s="231">
        <v>240700</v>
      </c>
      <c r="L325" s="104" t="s">
        <v>1687</v>
      </c>
      <c r="M325" s="104" t="s">
        <v>20</v>
      </c>
      <c r="N325" s="104" t="s">
        <v>63</v>
      </c>
    </row>
    <row r="326" spans="1:14" ht="30" x14ac:dyDescent="0.25">
      <c r="A326" s="97" t="s">
        <v>2274</v>
      </c>
      <c r="B326" s="104" t="s">
        <v>1688</v>
      </c>
      <c r="C326" s="104" t="s">
        <v>15</v>
      </c>
      <c r="D326" s="104" t="s">
        <v>1398</v>
      </c>
      <c r="E326" s="104" t="s">
        <v>26</v>
      </c>
      <c r="F326" s="236">
        <v>43049</v>
      </c>
      <c r="G326" s="231">
        <v>330947.20000000001</v>
      </c>
      <c r="H326" s="231">
        <v>281305.12</v>
      </c>
      <c r="I326" s="231">
        <v>281305.12</v>
      </c>
      <c r="J326" s="231">
        <v>0</v>
      </c>
      <c r="K326" s="231">
        <v>49642.080000000002</v>
      </c>
      <c r="L326" s="104" t="s">
        <v>1689</v>
      </c>
      <c r="M326" s="104" t="s">
        <v>20</v>
      </c>
      <c r="N326" s="104" t="s">
        <v>63</v>
      </c>
    </row>
    <row r="327" spans="1:14" ht="45" x14ac:dyDescent="0.25">
      <c r="A327" s="97" t="s">
        <v>2275</v>
      </c>
      <c r="B327" s="104" t="s">
        <v>1690</v>
      </c>
      <c r="C327" s="104" t="s">
        <v>15</v>
      </c>
      <c r="D327" s="104" t="s">
        <v>1398</v>
      </c>
      <c r="E327" s="104" t="s">
        <v>26</v>
      </c>
      <c r="F327" s="236">
        <v>43031</v>
      </c>
      <c r="G327" s="231">
        <v>104500</v>
      </c>
      <c r="H327" s="231">
        <v>86735</v>
      </c>
      <c r="I327" s="231">
        <v>86735</v>
      </c>
      <c r="J327" s="231">
        <v>0</v>
      </c>
      <c r="K327" s="231">
        <v>17765</v>
      </c>
      <c r="L327" s="104" t="s">
        <v>1667</v>
      </c>
      <c r="M327" s="104" t="s">
        <v>20</v>
      </c>
      <c r="N327" s="104" t="s">
        <v>63</v>
      </c>
    </row>
    <row r="328" spans="1:14" x14ac:dyDescent="0.25">
      <c r="A328" s="97" t="s">
        <v>2276</v>
      </c>
      <c r="B328" s="104" t="s">
        <v>1691</v>
      </c>
      <c r="C328" s="104" t="s">
        <v>15</v>
      </c>
      <c r="D328" s="104" t="s">
        <v>1398</v>
      </c>
      <c r="E328" s="104" t="s">
        <v>26</v>
      </c>
      <c r="F328" s="236">
        <v>43041</v>
      </c>
      <c r="G328" s="231">
        <v>41883.800000000003</v>
      </c>
      <c r="H328" s="231">
        <v>35601.22</v>
      </c>
      <c r="I328" s="231">
        <v>35601.22</v>
      </c>
      <c r="J328" s="231">
        <v>0</v>
      </c>
      <c r="K328" s="231">
        <v>6282.58</v>
      </c>
      <c r="L328" s="104" t="s">
        <v>1692</v>
      </c>
      <c r="M328" s="104" t="s">
        <v>44</v>
      </c>
      <c r="N328" s="104" t="s">
        <v>187</v>
      </c>
    </row>
    <row r="329" spans="1:14" x14ac:dyDescent="0.25">
      <c r="A329" s="97" t="s">
        <v>2277</v>
      </c>
      <c r="B329" s="104" t="s">
        <v>1693</v>
      </c>
      <c r="C329" s="104" t="s">
        <v>15</v>
      </c>
      <c r="D329" s="104" t="s">
        <v>1398</v>
      </c>
      <c r="E329" s="104" t="s">
        <v>26</v>
      </c>
      <c r="F329" s="236">
        <v>43046</v>
      </c>
      <c r="G329" s="231">
        <v>112807.7</v>
      </c>
      <c r="H329" s="231">
        <v>95885.25</v>
      </c>
      <c r="I329" s="231">
        <v>95885.25</v>
      </c>
      <c r="J329" s="231">
        <v>0</v>
      </c>
      <c r="K329" s="231">
        <v>16922.45</v>
      </c>
      <c r="L329" s="104" t="s">
        <v>1694</v>
      </c>
      <c r="M329" s="104" t="s">
        <v>53</v>
      </c>
      <c r="N329" s="104" t="s">
        <v>1695</v>
      </c>
    </row>
    <row r="330" spans="1:14" x14ac:dyDescent="0.25">
      <c r="A330" s="97" t="s">
        <v>2278</v>
      </c>
      <c r="B330" s="104" t="s">
        <v>1696</v>
      </c>
      <c r="C330" s="104" t="s">
        <v>15</v>
      </c>
      <c r="D330" s="104" t="s">
        <v>1398</v>
      </c>
      <c r="E330" s="104" t="s">
        <v>26</v>
      </c>
      <c r="F330" s="236">
        <v>43047</v>
      </c>
      <c r="G330" s="231">
        <v>411600</v>
      </c>
      <c r="H330" s="231">
        <v>300000</v>
      </c>
      <c r="I330" s="231">
        <v>300000</v>
      </c>
      <c r="J330" s="231">
        <v>0</v>
      </c>
      <c r="K330" s="231">
        <v>111600</v>
      </c>
      <c r="L330" s="104" t="s">
        <v>1697</v>
      </c>
      <c r="M330" s="104" t="s">
        <v>53</v>
      </c>
      <c r="N330" s="104" t="s">
        <v>1571</v>
      </c>
    </row>
    <row r="331" spans="1:14" ht="45" x14ac:dyDescent="0.25">
      <c r="A331" s="97" t="s">
        <v>2279</v>
      </c>
      <c r="B331" s="104" t="s">
        <v>1668</v>
      </c>
      <c r="C331" s="104" t="s">
        <v>15</v>
      </c>
      <c r="D331" s="104" t="s">
        <v>1398</v>
      </c>
      <c r="E331" s="104" t="s">
        <v>26</v>
      </c>
      <c r="F331" s="236">
        <v>43026</v>
      </c>
      <c r="G331" s="231">
        <v>475075</v>
      </c>
      <c r="H331" s="231">
        <v>300000</v>
      </c>
      <c r="I331" s="231">
        <v>300000</v>
      </c>
      <c r="J331" s="231">
        <v>0</v>
      </c>
      <c r="K331" s="231">
        <v>175075</v>
      </c>
      <c r="L331" s="104" t="s">
        <v>1669</v>
      </c>
      <c r="M331" s="104" t="s">
        <v>20</v>
      </c>
      <c r="N331" s="104" t="s">
        <v>180</v>
      </c>
    </row>
    <row r="332" spans="1:14" ht="30" x14ac:dyDescent="0.25">
      <c r="A332" s="97" t="s">
        <v>2280</v>
      </c>
      <c r="B332" s="104" t="s">
        <v>1698</v>
      </c>
      <c r="C332" s="104" t="s">
        <v>15</v>
      </c>
      <c r="D332" s="104" t="s">
        <v>1398</v>
      </c>
      <c r="E332" s="104" t="s">
        <v>26</v>
      </c>
      <c r="F332" s="236">
        <v>43047</v>
      </c>
      <c r="G332" s="231">
        <v>341515.97</v>
      </c>
      <c r="H332" s="231">
        <v>236507.72</v>
      </c>
      <c r="I332" s="231">
        <v>236507.72</v>
      </c>
      <c r="J332" s="231">
        <v>0</v>
      </c>
      <c r="K332" s="231">
        <v>105008.25</v>
      </c>
      <c r="L332" s="104" t="s">
        <v>1699</v>
      </c>
      <c r="M332" s="104" t="s">
        <v>53</v>
      </c>
      <c r="N332" s="104" t="s">
        <v>1356</v>
      </c>
    </row>
    <row r="333" spans="1:14" ht="30" x14ac:dyDescent="0.25">
      <c r="A333" s="97" t="s">
        <v>2281</v>
      </c>
      <c r="B333" s="104" t="s">
        <v>1700</v>
      </c>
      <c r="C333" s="104" t="s">
        <v>15</v>
      </c>
      <c r="D333" s="104" t="s">
        <v>1398</v>
      </c>
      <c r="E333" s="104" t="s">
        <v>26</v>
      </c>
      <c r="F333" s="236">
        <v>43052</v>
      </c>
      <c r="G333" s="231">
        <v>470500</v>
      </c>
      <c r="H333" s="231">
        <v>300000</v>
      </c>
      <c r="I333" s="231">
        <v>300000</v>
      </c>
      <c r="J333" s="231">
        <v>0</v>
      </c>
      <c r="K333" s="231">
        <v>170500</v>
      </c>
      <c r="L333" s="104" t="s">
        <v>1701</v>
      </c>
      <c r="M333" s="104" t="s">
        <v>20</v>
      </c>
      <c r="N333" s="104" t="s">
        <v>164</v>
      </c>
    </row>
    <row r="334" spans="1:14" ht="30" x14ac:dyDescent="0.25">
      <c r="A334" s="97" t="s">
        <v>2282</v>
      </c>
      <c r="B334" s="104" t="s">
        <v>1728</v>
      </c>
      <c r="C334" s="104" t="s">
        <v>919</v>
      </c>
      <c r="D334" s="104" t="s">
        <v>920</v>
      </c>
      <c r="E334" s="104" t="s">
        <v>66</v>
      </c>
      <c r="F334" s="236">
        <v>43032</v>
      </c>
      <c r="G334" s="231">
        <v>553194.89</v>
      </c>
      <c r="H334" s="231">
        <v>331997.23</v>
      </c>
      <c r="I334" s="231">
        <v>331997.23</v>
      </c>
      <c r="J334" s="231">
        <v>0</v>
      </c>
      <c r="K334" s="231">
        <v>221197.66</v>
      </c>
      <c r="L334" s="104" t="s">
        <v>1021</v>
      </c>
      <c r="M334" s="104" t="s">
        <v>39</v>
      </c>
      <c r="N334" s="104" t="s">
        <v>144</v>
      </c>
    </row>
    <row r="335" spans="1:14" ht="30" x14ac:dyDescent="0.25">
      <c r="A335" s="97" t="s">
        <v>2283</v>
      </c>
      <c r="B335" s="104" t="s">
        <v>1729</v>
      </c>
      <c r="C335" s="104" t="s">
        <v>919</v>
      </c>
      <c r="D335" s="104" t="s">
        <v>920</v>
      </c>
      <c r="E335" s="104" t="s">
        <v>66</v>
      </c>
      <c r="F335" s="236">
        <v>43032</v>
      </c>
      <c r="G335" s="231">
        <v>1079127.83</v>
      </c>
      <c r="H335" s="231">
        <v>659285.29</v>
      </c>
      <c r="I335" s="231">
        <v>659285.29</v>
      </c>
      <c r="J335" s="231">
        <v>0</v>
      </c>
      <c r="K335" s="231">
        <v>419842.54</v>
      </c>
      <c r="L335" s="104" t="s">
        <v>1021</v>
      </c>
      <c r="M335" s="104" t="s">
        <v>39</v>
      </c>
      <c r="N335" s="104" t="s">
        <v>144</v>
      </c>
    </row>
    <row r="336" spans="1:14" ht="30" x14ac:dyDescent="0.25">
      <c r="A336" s="97" t="s">
        <v>2284</v>
      </c>
      <c r="B336" s="104" t="s">
        <v>1730</v>
      </c>
      <c r="C336" s="104" t="s">
        <v>919</v>
      </c>
      <c r="D336" s="104" t="s">
        <v>920</v>
      </c>
      <c r="E336" s="104" t="s">
        <v>66</v>
      </c>
      <c r="F336" s="236">
        <v>43045</v>
      </c>
      <c r="G336" s="231">
        <v>2796949.25</v>
      </c>
      <c r="H336" s="231">
        <v>1441439.69</v>
      </c>
      <c r="I336" s="231">
        <v>1441439.69</v>
      </c>
      <c r="J336" s="231">
        <v>0</v>
      </c>
      <c r="K336" s="231">
        <v>1355509.56</v>
      </c>
      <c r="L336" s="104" t="s">
        <v>1021</v>
      </c>
      <c r="M336" s="104" t="s">
        <v>39</v>
      </c>
      <c r="N336" s="104" t="s">
        <v>144</v>
      </c>
    </row>
    <row r="337" spans="1:14" ht="30" x14ac:dyDescent="0.25">
      <c r="A337" s="97" t="s">
        <v>2285</v>
      </c>
      <c r="B337" s="104" t="s">
        <v>1731</v>
      </c>
      <c r="C337" s="104" t="s">
        <v>15</v>
      </c>
      <c r="D337" s="104" t="s">
        <v>1398</v>
      </c>
      <c r="E337" s="104" t="s">
        <v>26</v>
      </c>
      <c r="F337" s="236">
        <v>43041</v>
      </c>
      <c r="G337" s="231">
        <v>361268.83</v>
      </c>
      <c r="H337" s="231">
        <v>300000</v>
      </c>
      <c r="I337" s="231">
        <v>300000</v>
      </c>
      <c r="J337" s="231">
        <v>0</v>
      </c>
      <c r="K337" s="231">
        <v>61268.83</v>
      </c>
      <c r="L337" s="104" t="s">
        <v>1732</v>
      </c>
      <c r="M337" s="104" t="s">
        <v>53</v>
      </c>
      <c r="N337" s="104" t="s">
        <v>54</v>
      </c>
    </row>
    <row r="338" spans="1:14" x14ac:dyDescent="0.25">
      <c r="A338" s="97" t="s">
        <v>2286</v>
      </c>
      <c r="B338" s="104" t="s">
        <v>1733</v>
      </c>
      <c r="C338" s="104" t="s">
        <v>15</v>
      </c>
      <c r="D338" s="104" t="s">
        <v>1398</v>
      </c>
      <c r="E338" s="104" t="s">
        <v>26</v>
      </c>
      <c r="F338" s="236">
        <v>43053</v>
      </c>
      <c r="G338" s="231">
        <v>120562.64</v>
      </c>
      <c r="H338" s="231">
        <v>77000</v>
      </c>
      <c r="I338" s="231">
        <v>77000</v>
      </c>
      <c r="J338" s="231">
        <v>0</v>
      </c>
      <c r="K338" s="231">
        <v>43562.64</v>
      </c>
      <c r="L338" s="104" t="s">
        <v>1734</v>
      </c>
      <c r="M338" s="104" t="s">
        <v>53</v>
      </c>
      <c r="N338" s="104" t="s">
        <v>150</v>
      </c>
    </row>
    <row r="339" spans="1:14" x14ac:dyDescent="0.25">
      <c r="A339" s="97" t="s">
        <v>2287</v>
      </c>
      <c r="B339" s="104" t="s">
        <v>1735</v>
      </c>
      <c r="C339" s="104" t="s">
        <v>15</v>
      </c>
      <c r="D339" s="104" t="s">
        <v>1398</v>
      </c>
      <c r="E339" s="104" t="s">
        <v>26</v>
      </c>
      <c r="F339" s="236">
        <v>43054</v>
      </c>
      <c r="G339" s="231">
        <v>419910</v>
      </c>
      <c r="H339" s="231">
        <v>300000</v>
      </c>
      <c r="I339" s="231">
        <v>300000</v>
      </c>
      <c r="J339" s="231">
        <v>0</v>
      </c>
      <c r="K339" s="231">
        <v>119910</v>
      </c>
      <c r="L339" s="104" t="s">
        <v>1736</v>
      </c>
      <c r="M339" s="104" t="s">
        <v>20</v>
      </c>
      <c r="N339" s="104" t="s">
        <v>1737</v>
      </c>
    </row>
    <row r="340" spans="1:14" ht="30" x14ac:dyDescent="0.25">
      <c r="A340" s="97" t="s">
        <v>2288</v>
      </c>
      <c r="B340" s="104" t="s">
        <v>1738</v>
      </c>
      <c r="C340" s="104" t="s">
        <v>15</v>
      </c>
      <c r="D340" s="104" t="s">
        <v>1398</v>
      </c>
      <c r="E340" s="104" t="s">
        <v>26</v>
      </c>
      <c r="F340" s="236">
        <v>43035</v>
      </c>
      <c r="G340" s="231">
        <v>299595.17</v>
      </c>
      <c r="H340" s="231">
        <v>254655.89</v>
      </c>
      <c r="I340" s="231">
        <v>254655.89</v>
      </c>
      <c r="J340" s="231">
        <v>0</v>
      </c>
      <c r="K340" s="231">
        <v>44939.28</v>
      </c>
      <c r="L340" s="104" t="s">
        <v>1739</v>
      </c>
      <c r="M340" s="104" t="s">
        <v>53</v>
      </c>
      <c r="N340" s="104" t="s">
        <v>150</v>
      </c>
    </row>
    <row r="341" spans="1:14" ht="30" x14ac:dyDescent="0.25">
      <c r="A341" s="97" t="s">
        <v>2289</v>
      </c>
      <c r="B341" s="104" t="s">
        <v>1740</v>
      </c>
      <c r="C341" s="104" t="s">
        <v>15</v>
      </c>
      <c r="D341" s="104" t="s">
        <v>1398</v>
      </c>
      <c r="E341" s="104" t="s">
        <v>26</v>
      </c>
      <c r="F341" s="236">
        <v>43035</v>
      </c>
      <c r="G341" s="231">
        <v>355570</v>
      </c>
      <c r="H341" s="231">
        <v>300000</v>
      </c>
      <c r="I341" s="231">
        <v>300000</v>
      </c>
      <c r="J341" s="231">
        <v>0</v>
      </c>
      <c r="K341" s="231">
        <v>55570</v>
      </c>
      <c r="L341" s="104" t="s">
        <v>1741</v>
      </c>
      <c r="M341" s="104" t="s">
        <v>20</v>
      </c>
      <c r="N341" s="104" t="s">
        <v>63</v>
      </c>
    </row>
    <row r="342" spans="1:14" ht="30" x14ac:dyDescent="0.25">
      <c r="A342" s="97" t="s">
        <v>2290</v>
      </c>
      <c r="B342" s="104" t="s">
        <v>1742</v>
      </c>
      <c r="C342" s="104" t="s">
        <v>15</v>
      </c>
      <c r="D342" s="104" t="s">
        <v>1398</v>
      </c>
      <c r="E342" s="104" t="s">
        <v>26</v>
      </c>
      <c r="F342" s="236">
        <v>43039</v>
      </c>
      <c r="G342" s="231">
        <v>196614.24</v>
      </c>
      <c r="H342" s="231">
        <v>166139.03</v>
      </c>
      <c r="I342" s="231">
        <v>166139.03</v>
      </c>
      <c r="J342" s="231">
        <v>0</v>
      </c>
      <c r="K342" s="231">
        <v>30475.21</v>
      </c>
      <c r="L342" s="104" t="s">
        <v>1743</v>
      </c>
      <c r="M342" s="104" t="s">
        <v>20</v>
      </c>
      <c r="N342" s="104" t="s">
        <v>63</v>
      </c>
    </row>
    <row r="343" spans="1:14" x14ac:dyDescent="0.25">
      <c r="A343" s="97" t="s">
        <v>2291</v>
      </c>
      <c r="B343" s="104" t="s">
        <v>1744</v>
      </c>
      <c r="C343" s="104" t="s">
        <v>15</v>
      </c>
      <c r="D343" s="104" t="s">
        <v>1398</v>
      </c>
      <c r="E343" s="104" t="s">
        <v>26</v>
      </c>
      <c r="F343" s="236">
        <v>43032</v>
      </c>
      <c r="G343" s="231">
        <v>307125</v>
      </c>
      <c r="H343" s="231">
        <v>199631.25</v>
      </c>
      <c r="I343" s="231">
        <v>199631.25</v>
      </c>
      <c r="J343" s="231">
        <v>0</v>
      </c>
      <c r="K343" s="231">
        <v>107493.75</v>
      </c>
      <c r="L343" s="104" t="s">
        <v>1745</v>
      </c>
      <c r="M343" s="104" t="s">
        <v>53</v>
      </c>
      <c r="N343" s="104" t="s">
        <v>150</v>
      </c>
    </row>
    <row r="344" spans="1:14" x14ac:dyDescent="0.25">
      <c r="A344" s="97" t="s">
        <v>2292</v>
      </c>
      <c r="B344" s="104" t="s">
        <v>1746</v>
      </c>
      <c r="C344" s="104" t="s">
        <v>15</v>
      </c>
      <c r="D344" s="104" t="s">
        <v>1398</v>
      </c>
      <c r="E344" s="104" t="s">
        <v>26</v>
      </c>
      <c r="F344" s="236">
        <v>43052</v>
      </c>
      <c r="G344" s="231">
        <v>383000</v>
      </c>
      <c r="H344" s="231">
        <v>248950</v>
      </c>
      <c r="I344" s="231">
        <v>248950</v>
      </c>
      <c r="J344" s="231">
        <v>0</v>
      </c>
      <c r="K344" s="231">
        <v>134050</v>
      </c>
      <c r="L344" s="104" t="s">
        <v>1747</v>
      </c>
      <c r="M344" s="104" t="s">
        <v>53</v>
      </c>
      <c r="N344" s="104" t="s">
        <v>150</v>
      </c>
    </row>
    <row r="345" spans="1:14" ht="30" x14ac:dyDescent="0.25">
      <c r="A345" s="97" t="s">
        <v>2293</v>
      </c>
      <c r="B345" s="104" t="s">
        <v>1748</v>
      </c>
      <c r="C345" s="104" t="s">
        <v>1365</v>
      </c>
      <c r="D345" s="104" t="s">
        <v>1366</v>
      </c>
      <c r="E345" s="104" t="s">
        <v>66</v>
      </c>
      <c r="F345" s="236">
        <v>43045</v>
      </c>
      <c r="G345" s="231">
        <v>1581051.31</v>
      </c>
      <c r="H345" s="231">
        <v>966483.49</v>
      </c>
      <c r="I345" s="231">
        <v>966483.49</v>
      </c>
      <c r="J345" s="231">
        <v>0</v>
      </c>
      <c r="K345" s="231">
        <v>614567.81999999995</v>
      </c>
      <c r="L345" s="104" t="s">
        <v>1749</v>
      </c>
      <c r="M345" s="104" t="s">
        <v>39</v>
      </c>
      <c r="N345" s="104" t="s">
        <v>1750</v>
      </c>
    </row>
    <row r="346" spans="1:14" ht="30" x14ac:dyDescent="0.25">
      <c r="A346" s="97" t="s">
        <v>2294</v>
      </c>
      <c r="B346" s="104" t="s">
        <v>1751</v>
      </c>
      <c r="C346" s="104" t="s">
        <v>15</v>
      </c>
      <c r="D346" s="104" t="s">
        <v>1398</v>
      </c>
      <c r="E346" s="104" t="s">
        <v>26</v>
      </c>
      <c r="F346" s="236">
        <v>43054</v>
      </c>
      <c r="G346" s="231">
        <v>367100</v>
      </c>
      <c r="H346" s="231">
        <v>300000</v>
      </c>
      <c r="I346" s="231">
        <v>300000</v>
      </c>
      <c r="J346" s="231">
        <v>0</v>
      </c>
      <c r="K346" s="231">
        <v>67100</v>
      </c>
      <c r="L346" s="104" t="s">
        <v>1752</v>
      </c>
      <c r="M346" s="104" t="s">
        <v>28</v>
      </c>
      <c r="N346" s="104" t="s">
        <v>29</v>
      </c>
    </row>
    <row r="347" spans="1:14" ht="30" x14ac:dyDescent="0.25">
      <c r="A347" s="97" t="s">
        <v>2295</v>
      </c>
      <c r="B347" s="104" t="s">
        <v>1753</v>
      </c>
      <c r="C347" s="104" t="s">
        <v>1365</v>
      </c>
      <c r="D347" s="104" t="s">
        <v>1366</v>
      </c>
      <c r="E347" s="104" t="s">
        <v>66</v>
      </c>
      <c r="F347" s="236">
        <v>43045</v>
      </c>
      <c r="G347" s="231">
        <v>860650.42</v>
      </c>
      <c r="H347" s="231">
        <v>504993.21</v>
      </c>
      <c r="I347" s="231">
        <v>504993.21</v>
      </c>
      <c r="J347" s="231">
        <v>0</v>
      </c>
      <c r="K347" s="231">
        <v>355657.21</v>
      </c>
      <c r="L347" s="104" t="s">
        <v>576</v>
      </c>
      <c r="M347" s="104" t="s">
        <v>44</v>
      </c>
      <c r="N347" s="104" t="s">
        <v>1546</v>
      </c>
    </row>
    <row r="348" spans="1:14" x14ac:dyDescent="0.25">
      <c r="A348" s="97" t="s">
        <v>2296</v>
      </c>
      <c r="B348" s="104" t="s">
        <v>1754</v>
      </c>
      <c r="C348" s="104" t="s">
        <v>15</v>
      </c>
      <c r="D348" s="104" t="s">
        <v>1398</v>
      </c>
      <c r="E348" s="104" t="s">
        <v>26</v>
      </c>
      <c r="F348" s="236">
        <v>43038</v>
      </c>
      <c r="G348" s="231">
        <v>356530</v>
      </c>
      <c r="H348" s="231">
        <v>300000</v>
      </c>
      <c r="I348" s="231">
        <v>300000</v>
      </c>
      <c r="J348" s="231">
        <v>0</v>
      </c>
      <c r="K348" s="231">
        <v>56530</v>
      </c>
      <c r="L348" s="104" t="s">
        <v>1755</v>
      </c>
      <c r="M348" s="104" t="s">
        <v>20</v>
      </c>
      <c r="N348" s="104" t="s">
        <v>1618</v>
      </c>
    </row>
    <row r="349" spans="1:14" ht="30" x14ac:dyDescent="0.25">
      <c r="A349" s="97" t="s">
        <v>2297</v>
      </c>
      <c r="B349" s="104" t="s">
        <v>1756</v>
      </c>
      <c r="C349" s="104" t="s">
        <v>15</v>
      </c>
      <c r="D349" s="104" t="s">
        <v>1398</v>
      </c>
      <c r="E349" s="104" t="s">
        <v>26</v>
      </c>
      <c r="F349" s="236">
        <v>43054</v>
      </c>
      <c r="G349" s="231">
        <v>110467</v>
      </c>
      <c r="H349" s="231">
        <v>93800</v>
      </c>
      <c r="I349" s="231">
        <v>93800</v>
      </c>
      <c r="J349" s="231">
        <v>0</v>
      </c>
      <c r="K349" s="231">
        <v>16667</v>
      </c>
      <c r="L349" s="104" t="s">
        <v>1757</v>
      </c>
      <c r="M349" s="104" t="s">
        <v>28</v>
      </c>
      <c r="N349" s="104" t="s">
        <v>412</v>
      </c>
    </row>
    <row r="350" spans="1:14" ht="30" x14ac:dyDescent="0.25">
      <c r="A350" s="97" t="s">
        <v>2298</v>
      </c>
      <c r="B350" s="104" t="s">
        <v>1758</v>
      </c>
      <c r="C350" s="104" t="s">
        <v>1365</v>
      </c>
      <c r="D350" s="104" t="s">
        <v>1366</v>
      </c>
      <c r="E350" s="104" t="s">
        <v>66</v>
      </c>
      <c r="F350" s="236">
        <v>43045</v>
      </c>
      <c r="G350" s="231">
        <v>779080.58</v>
      </c>
      <c r="H350" s="231">
        <v>485757.39</v>
      </c>
      <c r="I350" s="231">
        <v>485757.39</v>
      </c>
      <c r="J350" s="231">
        <v>0</v>
      </c>
      <c r="K350" s="231">
        <v>293323.19</v>
      </c>
      <c r="L350" s="104" t="s">
        <v>233</v>
      </c>
      <c r="M350" s="104" t="s">
        <v>53</v>
      </c>
      <c r="N350" s="104" t="s">
        <v>150</v>
      </c>
    </row>
    <row r="351" spans="1:14" ht="30" x14ac:dyDescent="0.25">
      <c r="A351" s="97" t="s">
        <v>2299</v>
      </c>
      <c r="B351" s="104" t="s">
        <v>1759</v>
      </c>
      <c r="C351" s="104" t="s">
        <v>1365</v>
      </c>
      <c r="D351" s="104" t="s">
        <v>1366</v>
      </c>
      <c r="E351" s="104" t="s">
        <v>66</v>
      </c>
      <c r="F351" s="236">
        <v>43042</v>
      </c>
      <c r="G351" s="231">
        <v>4070744.34</v>
      </c>
      <c r="H351" s="231">
        <v>2498859.63</v>
      </c>
      <c r="I351" s="231">
        <v>2498859.63</v>
      </c>
      <c r="J351" s="231">
        <v>0</v>
      </c>
      <c r="K351" s="231">
        <v>1571884.71</v>
      </c>
      <c r="L351" s="104" t="s">
        <v>230</v>
      </c>
      <c r="M351" s="104" t="s">
        <v>20</v>
      </c>
      <c r="N351" s="104" t="s">
        <v>63</v>
      </c>
    </row>
    <row r="352" spans="1:14" ht="30" x14ac:dyDescent="0.25">
      <c r="A352" s="97" t="s">
        <v>2300</v>
      </c>
      <c r="B352" s="104" t="s">
        <v>1760</v>
      </c>
      <c r="C352" s="104" t="s">
        <v>1365</v>
      </c>
      <c r="D352" s="104" t="s">
        <v>1366</v>
      </c>
      <c r="E352" s="104" t="s">
        <v>66</v>
      </c>
      <c r="F352" s="236">
        <v>43045</v>
      </c>
      <c r="G352" s="231">
        <v>3867891.1</v>
      </c>
      <c r="H352" s="231">
        <v>2380073.62</v>
      </c>
      <c r="I352" s="231">
        <v>2380073.62</v>
      </c>
      <c r="J352" s="231">
        <v>0</v>
      </c>
      <c r="K352" s="231">
        <v>1487817.48</v>
      </c>
      <c r="L352" s="104" t="s">
        <v>1761</v>
      </c>
      <c r="M352" s="104" t="s">
        <v>39</v>
      </c>
      <c r="N352" s="104" t="s">
        <v>1750</v>
      </c>
    </row>
    <row r="353" spans="1:14" ht="30" x14ac:dyDescent="0.25">
      <c r="A353" s="97" t="s">
        <v>2301</v>
      </c>
      <c r="B353" s="104" t="s">
        <v>1762</v>
      </c>
      <c r="C353" s="104" t="s">
        <v>15</v>
      </c>
      <c r="D353" s="104" t="s">
        <v>1398</v>
      </c>
      <c r="E353" s="104" t="s">
        <v>26</v>
      </c>
      <c r="F353" s="236">
        <v>43035</v>
      </c>
      <c r="G353" s="231">
        <v>175790</v>
      </c>
      <c r="H353" s="231">
        <v>149350</v>
      </c>
      <c r="I353" s="231">
        <v>149350</v>
      </c>
      <c r="J353" s="231">
        <v>0</v>
      </c>
      <c r="K353" s="231">
        <v>26440</v>
      </c>
      <c r="L353" s="104" t="s">
        <v>1763</v>
      </c>
      <c r="M353" s="104" t="s">
        <v>39</v>
      </c>
      <c r="N353" s="104" t="s">
        <v>144</v>
      </c>
    </row>
    <row r="354" spans="1:14" ht="30" x14ac:dyDescent="0.25">
      <c r="A354" s="97" t="s">
        <v>2302</v>
      </c>
      <c r="B354" s="104" t="s">
        <v>1764</v>
      </c>
      <c r="C354" s="104" t="s">
        <v>15</v>
      </c>
      <c r="D354" s="104" t="s">
        <v>1398</v>
      </c>
      <c r="E354" s="104" t="s">
        <v>26</v>
      </c>
      <c r="F354" s="236">
        <v>43041</v>
      </c>
      <c r="G354" s="231">
        <v>334800</v>
      </c>
      <c r="H354" s="231">
        <v>217000</v>
      </c>
      <c r="I354" s="231">
        <v>217000</v>
      </c>
      <c r="J354" s="231">
        <v>0</v>
      </c>
      <c r="K354" s="231">
        <v>117800</v>
      </c>
      <c r="L354" s="104" t="s">
        <v>1765</v>
      </c>
      <c r="M354" s="104" t="s">
        <v>53</v>
      </c>
      <c r="N354" s="104" t="s">
        <v>150</v>
      </c>
    </row>
    <row r="355" spans="1:14" ht="45" x14ac:dyDescent="0.25">
      <c r="A355" s="97" t="s">
        <v>2303</v>
      </c>
      <c r="B355" s="104" t="s">
        <v>1766</v>
      </c>
      <c r="C355" s="104" t="s">
        <v>15</v>
      </c>
      <c r="D355" s="104" t="s">
        <v>1398</v>
      </c>
      <c r="E355" s="104" t="s">
        <v>26</v>
      </c>
      <c r="F355" s="236">
        <v>43053</v>
      </c>
      <c r="G355" s="231">
        <v>282435</v>
      </c>
      <c r="H355" s="231">
        <v>237245.4</v>
      </c>
      <c r="I355" s="231">
        <v>237245.4</v>
      </c>
      <c r="J355" s="231">
        <v>0</v>
      </c>
      <c r="K355" s="231">
        <v>45189.599999999999</v>
      </c>
      <c r="L355" s="104" t="s">
        <v>1767</v>
      </c>
      <c r="M355" s="104" t="s">
        <v>20</v>
      </c>
      <c r="N355" s="104" t="s">
        <v>63</v>
      </c>
    </row>
    <row r="356" spans="1:14" ht="30" x14ac:dyDescent="0.25">
      <c r="A356" s="97" t="s">
        <v>2304</v>
      </c>
      <c r="B356" s="104" t="s">
        <v>1768</v>
      </c>
      <c r="C356" s="104" t="s">
        <v>15</v>
      </c>
      <c r="D356" s="104" t="s">
        <v>1398</v>
      </c>
      <c r="E356" s="104" t="s">
        <v>26</v>
      </c>
      <c r="F356" s="236">
        <v>43049</v>
      </c>
      <c r="G356" s="231">
        <v>358300</v>
      </c>
      <c r="H356" s="231">
        <v>232895</v>
      </c>
      <c r="I356" s="231">
        <v>232895</v>
      </c>
      <c r="J356" s="231">
        <v>0</v>
      </c>
      <c r="K356" s="231">
        <v>125405</v>
      </c>
      <c r="L356" s="104" t="s">
        <v>1769</v>
      </c>
      <c r="M356" s="104" t="s">
        <v>20</v>
      </c>
      <c r="N356" s="104" t="s">
        <v>63</v>
      </c>
    </row>
    <row r="357" spans="1:14" x14ac:dyDescent="0.25">
      <c r="A357" s="97" t="s">
        <v>2305</v>
      </c>
      <c r="B357" s="104" t="s">
        <v>1770</v>
      </c>
      <c r="C357" s="104" t="s">
        <v>15</v>
      </c>
      <c r="D357" s="104" t="s">
        <v>1398</v>
      </c>
      <c r="E357" s="104" t="s">
        <v>26</v>
      </c>
      <c r="F357" s="236">
        <v>43048</v>
      </c>
      <c r="G357" s="231">
        <v>254900.08</v>
      </c>
      <c r="H357" s="231">
        <v>214200</v>
      </c>
      <c r="I357" s="231">
        <v>214200</v>
      </c>
      <c r="J357" s="231">
        <v>0</v>
      </c>
      <c r="K357" s="231">
        <v>40700.080000000002</v>
      </c>
      <c r="L357" s="104" t="s">
        <v>1771</v>
      </c>
      <c r="M357" s="104" t="s">
        <v>28</v>
      </c>
      <c r="N357" s="104" t="s">
        <v>30</v>
      </c>
    </row>
    <row r="358" spans="1:14" ht="30" x14ac:dyDescent="0.25">
      <c r="A358" s="97" t="s">
        <v>2306</v>
      </c>
      <c r="B358" s="104" t="s">
        <v>1772</v>
      </c>
      <c r="C358" s="104" t="s">
        <v>15</v>
      </c>
      <c r="D358" s="104" t="s">
        <v>1398</v>
      </c>
      <c r="E358" s="104" t="s">
        <v>26</v>
      </c>
      <c r="F358" s="236">
        <v>43045</v>
      </c>
      <c r="G358" s="231">
        <v>461750</v>
      </c>
      <c r="H358" s="231">
        <v>300000</v>
      </c>
      <c r="I358" s="231">
        <v>300000</v>
      </c>
      <c r="J358" s="231">
        <v>0</v>
      </c>
      <c r="K358" s="231">
        <v>161750</v>
      </c>
      <c r="L358" s="104" t="s">
        <v>1773</v>
      </c>
      <c r="M358" s="104" t="s">
        <v>53</v>
      </c>
      <c r="N358" s="104" t="s">
        <v>150</v>
      </c>
    </row>
    <row r="359" spans="1:14" ht="30" x14ac:dyDescent="0.25">
      <c r="A359" s="97" t="s">
        <v>2307</v>
      </c>
      <c r="B359" s="104" t="s">
        <v>1774</v>
      </c>
      <c r="C359" s="104" t="s">
        <v>15</v>
      </c>
      <c r="D359" s="104" t="s">
        <v>1398</v>
      </c>
      <c r="E359" s="104" t="s">
        <v>26</v>
      </c>
      <c r="F359" s="236">
        <v>43047</v>
      </c>
      <c r="G359" s="231">
        <v>113520</v>
      </c>
      <c r="H359" s="231">
        <v>96000</v>
      </c>
      <c r="I359" s="231">
        <v>96000</v>
      </c>
      <c r="J359" s="231">
        <v>0</v>
      </c>
      <c r="K359" s="231">
        <v>17520</v>
      </c>
      <c r="L359" s="104" t="s">
        <v>1775</v>
      </c>
      <c r="M359" s="104" t="s">
        <v>28</v>
      </c>
      <c r="N359" s="104" t="s">
        <v>176</v>
      </c>
    </row>
    <row r="360" spans="1:14" ht="45" x14ac:dyDescent="0.25">
      <c r="A360" s="97" t="s">
        <v>2308</v>
      </c>
      <c r="B360" s="104" t="s">
        <v>1776</v>
      </c>
      <c r="C360" s="104" t="s">
        <v>15</v>
      </c>
      <c r="D360" s="104" t="s">
        <v>1398</v>
      </c>
      <c r="E360" s="104" t="s">
        <v>26</v>
      </c>
      <c r="F360" s="236">
        <v>43045</v>
      </c>
      <c r="G360" s="231">
        <v>593950</v>
      </c>
      <c r="H360" s="231">
        <v>300000</v>
      </c>
      <c r="I360" s="231">
        <v>300000</v>
      </c>
      <c r="J360" s="231">
        <v>0</v>
      </c>
      <c r="K360" s="231">
        <v>293950</v>
      </c>
      <c r="L360" s="104" t="s">
        <v>1777</v>
      </c>
      <c r="M360" s="104" t="s">
        <v>20</v>
      </c>
      <c r="N360" s="104" t="s">
        <v>1778</v>
      </c>
    </row>
    <row r="361" spans="1:14" ht="30" x14ac:dyDescent="0.25">
      <c r="A361" s="97" t="s">
        <v>2309</v>
      </c>
      <c r="B361" s="104" t="s">
        <v>1779</v>
      </c>
      <c r="C361" s="104" t="s">
        <v>15</v>
      </c>
      <c r="D361" s="104" t="s">
        <v>1398</v>
      </c>
      <c r="E361" s="104" t="s">
        <v>26</v>
      </c>
      <c r="F361" s="236">
        <v>43061</v>
      </c>
      <c r="G361" s="231">
        <v>432624.3</v>
      </c>
      <c r="H361" s="231">
        <v>290000</v>
      </c>
      <c r="I361" s="231">
        <v>290000</v>
      </c>
      <c r="J361" s="231">
        <v>0</v>
      </c>
      <c r="K361" s="231">
        <v>142624.29999999999</v>
      </c>
      <c r="L361" s="104" t="s">
        <v>1780</v>
      </c>
      <c r="M361" s="104" t="s">
        <v>20</v>
      </c>
      <c r="N361" s="104" t="s">
        <v>63</v>
      </c>
    </row>
    <row r="362" spans="1:14" ht="30" x14ac:dyDescent="0.25">
      <c r="A362" s="97" t="s">
        <v>2310</v>
      </c>
      <c r="B362" s="104" t="s">
        <v>1781</v>
      </c>
      <c r="C362" s="104" t="s">
        <v>15</v>
      </c>
      <c r="D362" s="104" t="s">
        <v>1398</v>
      </c>
      <c r="E362" s="104" t="s">
        <v>26</v>
      </c>
      <c r="F362" s="236">
        <v>43056</v>
      </c>
      <c r="G362" s="231">
        <v>651104.44999999995</v>
      </c>
      <c r="H362" s="231">
        <v>300000</v>
      </c>
      <c r="I362" s="231">
        <v>300000</v>
      </c>
      <c r="J362" s="231">
        <v>0</v>
      </c>
      <c r="K362" s="231">
        <v>351104.45</v>
      </c>
      <c r="L362" s="104" t="s">
        <v>1782</v>
      </c>
      <c r="M362" s="104" t="s">
        <v>28</v>
      </c>
      <c r="N362" s="104" t="s">
        <v>176</v>
      </c>
    </row>
    <row r="363" spans="1:14" ht="45" x14ac:dyDescent="0.25">
      <c r="A363" s="97" t="s">
        <v>2311</v>
      </c>
      <c r="B363" s="104" t="s">
        <v>1783</v>
      </c>
      <c r="C363" s="104" t="s">
        <v>15</v>
      </c>
      <c r="D363" s="104" t="s">
        <v>1398</v>
      </c>
      <c r="E363" s="104" t="s">
        <v>26</v>
      </c>
      <c r="F363" s="236">
        <v>43060</v>
      </c>
      <c r="G363" s="231">
        <v>41360</v>
      </c>
      <c r="H363" s="231">
        <v>34742.400000000001</v>
      </c>
      <c r="I363" s="231">
        <v>34742.400000000001</v>
      </c>
      <c r="J363" s="231">
        <v>0</v>
      </c>
      <c r="K363" s="231">
        <v>6617.6</v>
      </c>
      <c r="L363" s="104" t="s">
        <v>1784</v>
      </c>
      <c r="M363" s="104" t="s">
        <v>44</v>
      </c>
      <c r="N363" s="104" t="s">
        <v>187</v>
      </c>
    </row>
    <row r="364" spans="1:14" ht="30" x14ac:dyDescent="0.25">
      <c r="A364" s="97" t="s">
        <v>2312</v>
      </c>
      <c r="B364" s="104" t="s">
        <v>1785</v>
      </c>
      <c r="C364" s="104" t="s">
        <v>15</v>
      </c>
      <c r="D364" s="104" t="s">
        <v>1398</v>
      </c>
      <c r="E364" s="104" t="s">
        <v>26</v>
      </c>
      <c r="F364" s="236">
        <v>43054</v>
      </c>
      <c r="G364" s="231">
        <v>222100</v>
      </c>
      <c r="H364" s="231">
        <v>186745</v>
      </c>
      <c r="I364" s="231">
        <v>186745</v>
      </c>
      <c r="J364" s="231">
        <v>0</v>
      </c>
      <c r="K364" s="231">
        <v>35355</v>
      </c>
      <c r="L364" s="104" t="s">
        <v>1786</v>
      </c>
      <c r="M364" s="104" t="s">
        <v>20</v>
      </c>
      <c r="N364" s="104" t="s">
        <v>63</v>
      </c>
    </row>
    <row r="365" spans="1:14" x14ac:dyDescent="0.25">
      <c r="A365" s="97" t="s">
        <v>2313</v>
      </c>
      <c r="B365" s="104" t="s">
        <v>1787</v>
      </c>
      <c r="C365" s="104" t="s">
        <v>15</v>
      </c>
      <c r="D365" s="104" t="s">
        <v>1398</v>
      </c>
      <c r="E365" s="104" t="s">
        <v>26</v>
      </c>
      <c r="F365" s="236">
        <v>43055</v>
      </c>
      <c r="G365" s="231">
        <v>204330</v>
      </c>
      <c r="H365" s="231">
        <v>130771.2</v>
      </c>
      <c r="I365" s="231">
        <v>130771.2</v>
      </c>
      <c r="J365" s="231">
        <v>0</v>
      </c>
      <c r="K365" s="231">
        <v>73558.8</v>
      </c>
      <c r="L365" s="104" t="s">
        <v>1788</v>
      </c>
      <c r="M365" s="104" t="s">
        <v>39</v>
      </c>
      <c r="N365" s="104" t="s">
        <v>197</v>
      </c>
    </row>
    <row r="366" spans="1:14" x14ac:dyDescent="0.25">
      <c r="A366" s="97" t="s">
        <v>2314</v>
      </c>
      <c r="B366" s="104" t="s">
        <v>1789</v>
      </c>
      <c r="C366" s="104" t="s">
        <v>15</v>
      </c>
      <c r="D366" s="104" t="s">
        <v>1398</v>
      </c>
      <c r="E366" s="104" t="s">
        <v>26</v>
      </c>
      <c r="F366" s="236">
        <v>43060</v>
      </c>
      <c r="G366" s="231">
        <v>315899</v>
      </c>
      <c r="H366" s="231">
        <v>265000</v>
      </c>
      <c r="I366" s="231">
        <v>265000</v>
      </c>
      <c r="J366" s="231">
        <v>0</v>
      </c>
      <c r="K366" s="231">
        <v>50899</v>
      </c>
      <c r="L366" s="104" t="s">
        <v>1790</v>
      </c>
      <c r="M366" s="104" t="s">
        <v>53</v>
      </c>
      <c r="N366" s="104" t="s">
        <v>150</v>
      </c>
    </row>
    <row r="367" spans="1:14" x14ac:dyDescent="0.25">
      <c r="A367" s="97" t="s">
        <v>2315</v>
      </c>
      <c r="B367" s="104" t="s">
        <v>1910</v>
      </c>
      <c r="C367" s="104" t="s">
        <v>15</v>
      </c>
      <c r="D367" s="104" t="s">
        <v>1398</v>
      </c>
      <c r="E367" s="104" t="s">
        <v>26</v>
      </c>
      <c r="F367" s="236">
        <v>43042</v>
      </c>
      <c r="G367" s="231">
        <v>375000</v>
      </c>
      <c r="H367" s="231">
        <v>300000</v>
      </c>
      <c r="I367" s="231">
        <v>300000</v>
      </c>
      <c r="J367" s="231">
        <v>0</v>
      </c>
      <c r="K367" s="231">
        <v>75000</v>
      </c>
      <c r="L367" s="104" t="s">
        <v>1911</v>
      </c>
      <c r="M367" s="104" t="s">
        <v>28</v>
      </c>
      <c r="N367" s="104" t="s">
        <v>1912</v>
      </c>
    </row>
    <row r="368" spans="1:14" ht="60" x14ac:dyDescent="0.25">
      <c r="A368" s="97" t="s">
        <v>2316</v>
      </c>
      <c r="B368" s="104" t="s">
        <v>1913</v>
      </c>
      <c r="C368" s="104" t="s">
        <v>15</v>
      </c>
      <c r="D368" s="104" t="s">
        <v>1398</v>
      </c>
      <c r="E368" s="104" t="s">
        <v>26</v>
      </c>
      <c r="F368" s="236">
        <v>43055</v>
      </c>
      <c r="G368" s="231">
        <v>287801.15000000002</v>
      </c>
      <c r="H368" s="231">
        <v>244630.97</v>
      </c>
      <c r="I368" s="231">
        <v>244630.97</v>
      </c>
      <c r="J368" s="231">
        <v>0</v>
      </c>
      <c r="K368" s="231">
        <v>43170.18</v>
      </c>
      <c r="L368" s="104" t="s">
        <v>1914</v>
      </c>
      <c r="M368" s="104" t="s">
        <v>44</v>
      </c>
      <c r="N368" s="104" t="s">
        <v>187</v>
      </c>
    </row>
    <row r="369" spans="1:14" x14ac:dyDescent="0.25">
      <c r="A369" s="97" t="s">
        <v>2317</v>
      </c>
      <c r="B369" s="104" t="s">
        <v>1915</v>
      </c>
      <c r="C369" s="104" t="s">
        <v>15</v>
      </c>
      <c r="D369" s="104" t="s">
        <v>1398</v>
      </c>
      <c r="E369" s="104" t="s">
        <v>26</v>
      </c>
      <c r="F369" s="236">
        <v>43034</v>
      </c>
      <c r="G369" s="231">
        <v>285831.59000000003</v>
      </c>
      <c r="H369" s="231">
        <v>240000</v>
      </c>
      <c r="I369" s="231">
        <v>240000</v>
      </c>
      <c r="J369" s="231">
        <v>0</v>
      </c>
      <c r="K369" s="231">
        <v>45831.59</v>
      </c>
      <c r="L369" s="104" t="s">
        <v>1916</v>
      </c>
      <c r="M369" s="104" t="s">
        <v>39</v>
      </c>
      <c r="N369" s="104" t="s">
        <v>146</v>
      </c>
    </row>
    <row r="370" spans="1:14" ht="30" x14ac:dyDescent="0.25">
      <c r="A370" s="97" t="s">
        <v>2318</v>
      </c>
      <c r="B370" s="104" t="s">
        <v>1917</v>
      </c>
      <c r="C370" s="104" t="s">
        <v>15</v>
      </c>
      <c r="D370" s="104" t="s">
        <v>1398</v>
      </c>
      <c r="E370" s="104" t="s">
        <v>26</v>
      </c>
      <c r="F370" s="236">
        <v>43048</v>
      </c>
      <c r="G370" s="231">
        <v>434015.7</v>
      </c>
      <c r="H370" s="231">
        <v>275500</v>
      </c>
      <c r="I370" s="231">
        <v>275500</v>
      </c>
      <c r="J370" s="231">
        <v>0</v>
      </c>
      <c r="K370" s="231">
        <v>158515.70000000001</v>
      </c>
      <c r="L370" s="104" t="s">
        <v>1918</v>
      </c>
      <c r="M370" s="104" t="s">
        <v>28</v>
      </c>
      <c r="N370" s="104" t="s">
        <v>29</v>
      </c>
    </row>
    <row r="371" spans="1:14" x14ac:dyDescent="0.25">
      <c r="A371" s="97" t="s">
        <v>2319</v>
      </c>
      <c r="B371" s="104" t="s">
        <v>1919</v>
      </c>
      <c r="C371" s="104" t="s">
        <v>15</v>
      </c>
      <c r="D371" s="104" t="s">
        <v>1398</v>
      </c>
      <c r="E371" s="104" t="s">
        <v>26</v>
      </c>
      <c r="F371" s="236">
        <v>43028</v>
      </c>
      <c r="G371" s="231">
        <v>539600</v>
      </c>
      <c r="H371" s="231">
        <v>300000</v>
      </c>
      <c r="I371" s="231">
        <v>300000</v>
      </c>
      <c r="J371" s="231">
        <v>0</v>
      </c>
      <c r="K371" s="231">
        <v>239600</v>
      </c>
      <c r="L371" s="104" t="s">
        <v>794</v>
      </c>
      <c r="M371" s="104" t="s">
        <v>20</v>
      </c>
      <c r="N371" s="104" t="s">
        <v>19</v>
      </c>
    </row>
    <row r="372" spans="1:14" ht="30" x14ac:dyDescent="0.25">
      <c r="A372" s="250" t="s">
        <v>2320</v>
      </c>
      <c r="B372" s="104" t="s">
        <v>1920</v>
      </c>
      <c r="C372" s="104" t="s">
        <v>919</v>
      </c>
      <c r="D372" s="104" t="s">
        <v>920</v>
      </c>
      <c r="E372" s="104" t="s">
        <v>66</v>
      </c>
      <c r="F372" s="236">
        <v>43039</v>
      </c>
      <c r="G372" s="231">
        <v>1871784.13</v>
      </c>
      <c r="H372" s="231">
        <v>1143345.47</v>
      </c>
      <c r="I372" s="231">
        <v>1143345.47</v>
      </c>
      <c r="J372" s="231">
        <v>0</v>
      </c>
      <c r="K372" s="231">
        <v>728438.66</v>
      </c>
      <c r="L372" s="104" t="s">
        <v>1190</v>
      </c>
      <c r="M372" s="104" t="s">
        <v>28</v>
      </c>
      <c r="N372" s="104" t="s">
        <v>29</v>
      </c>
    </row>
    <row r="373" spans="1:14" ht="30" x14ac:dyDescent="0.25">
      <c r="A373" s="97" t="s">
        <v>2321</v>
      </c>
      <c r="B373" s="104" t="s">
        <v>1921</v>
      </c>
      <c r="C373" s="104" t="s">
        <v>15</v>
      </c>
      <c r="D373" s="104" t="s">
        <v>1398</v>
      </c>
      <c r="E373" s="104" t="s">
        <v>26</v>
      </c>
      <c r="F373" s="236">
        <v>43053</v>
      </c>
      <c r="G373" s="231">
        <v>349782.5</v>
      </c>
      <c r="H373" s="231">
        <v>297315.12</v>
      </c>
      <c r="I373" s="231">
        <v>297315.12</v>
      </c>
      <c r="J373" s="231">
        <v>0</v>
      </c>
      <c r="K373" s="231">
        <v>52467.38</v>
      </c>
      <c r="L373" s="104" t="s">
        <v>1922</v>
      </c>
      <c r="M373" s="104" t="s">
        <v>39</v>
      </c>
      <c r="N373" s="104" t="s">
        <v>146</v>
      </c>
    </row>
    <row r="374" spans="1:14" ht="30" x14ac:dyDescent="0.25">
      <c r="A374" s="97" t="s">
        <v>2322</v>
      </c>
      <c r="B374" s="104" t="s">
        <v>1923</v>
      </c>
      <c r="C374" s="104" t="s">
        <v>15</v>
      </c>
      <c r="D374" s="104" t="s">
        <v>1398</v>
      </c>
      <c r="E374" s="104" t="s">
        <v>26</v>
      </c>
      <c r="F374" s="236">
        <v>43056</v>
      </c>
      <c r="G374" s="231">
        <v>193185</v>
      </c>
      <c r="H374" s="231">
        <v>125000</v>
      </c>
      <c r="I374" s="231">
        <v>125000</v>
      </c>
      <c r="J374" s="231">
        <v>0</v>
      </c>
      <c r="K374" s="231">
        <v>68185</v>
      </c>
      <c r="L374" s="104" t="s">
        <v>1924</v>
      </c>
      <c r="M374" s="104" t="s">
        <v>53</v>
      </c>
      <c r="N374" s="104" t="s">
        <v>150</v>
      </c>
    </row>
    <row r="375" spans="1:14" x14ac:dyDescent="0.25">
      <c r="A375" s="97" t="s">
        <v>2323</v>
      </c>
      <c r="B375" s="104" t="s">
        <v>1925</v>
      </c>
      <c r="C375" s="104" t="s">
        <v>15</v>
      </c>
      <c r="D375" s="104" t="s">
        <v>1398</v>
      </c>
      <c r="E375" s="104" t="s">
        <v>26</v>
      </c>
      <c r="F375" s="236">
        <v>43059</v>
      </c>
      <c r="G375" s="231">
        <v>144506.25</v>
      </c>
      <c r="H375" s="231">
        <v>122830</v>
      </c>
      <c r="I375" s="231">
        <v>122830</v>
      </c>
      <c r="J375" s="231">
        <v>0</v>
      </c>
      <c r="K375" s="231">
        <v>21676.25</v>
      </c>
      <c r="L375" s="104" t="s">
        <v>1926</v>
      </c>
      <c r="M375" s="104" t="s">
        <v>53</v>
      </c>
      <c r="N375" s="104" t="s">
        <v>150</v>
      </c>
    </row>
    <row r="376" spans="1:14" x14ac:dyDescent="0.25">
      <c r="A376" s="97" t="s">
        <v>2324</v>
      </c>
      <c r="B376" s="104" t="s">
        <v>1927</v>
      </c>
      <c r="C376" s="104" t="s">
        <v>15</v>
      </c>
      <c r="D376" s="104" t="s">
        <v>1398</v>
      </c>
      <c r="E376" s="104" t="s">
        <v>26</v>
      </c>
      <c r="F376" s="236">
        <v>43062</v>
      </c>
      <c r="G376" s="231">
        <v>182500</v>
      </c>
      <c r="H376" s="231">
        <v>133581.5</v>
      </c>
      <c r="I376" s="231">
        <v>133581.5</v>
      </c>
      <c r="J376" s="231">
        <v>0</v>
      </c>
      <c r="K376" s="231">
        <v>48918.5</v>
      </c>
      <c r="L376" s="104" t="s">
        <v>1928</v>
      </c>
      <c r="M376" s="104" t="s">
        <v>53</v>
      </c>
      <c r="N376" s="104" t="s">
        <v>54</v>
      </c>
    </row>
    <row r="377" spans="1:14" x14ac:dyDescent="0.25">
      <c r="A377" s="97" t="s">
        <v>2325</v>
      </c>
      <c r="B377" s="104" t="s">
        <v>1929</v>
      </c>
      <c r="C377" s="104" t="s">
        <v>15</v>
      </c>
      <c r="D377" s="104" t="s">
        <v>1398</v>
      </c>
      <c r="E377" s="104" t="s">
        <v>26</v>
      </c>
      <c r="F377" s="236">
        <v>43059</v>
      </c>
      <c r="G377" s="231">
        <v>478693.24</v>
      </c>
      <c r="H377" s="231">
        <v>300000</v>
      </c>
      <c r="I377" s="231">
        <v>300000</v>
      </c>
      <c r="J377" s="231">
        <v>0</v>
      </c>
      <c r="K377" s="231">
        <v>178693.24</v>
      </c>
      <c r="L377" s="104" t="s">
        <v>1930</v>
      </c>
      <c r="M377" s="104" t="s">
        <v>44</v>
      </c>
      <c r="N377" s="104" t="s">
        <v>1546</v>
      </c>
    </row>
    <row r="378" spans="1:14" x14ac:dyDescent="0.25">
      <c r="A378" s="97" t="s">
        <v>2326</v>
      </c>
      <c r="B378" s="104" t="s">
        <v>1791</v>
      </c>
      <c r="C378" s="104" t="s">
        <v>1540</v>
      </c>
      <c r="D378" s="104" t="s">
        <v>1931</v>
      </c>
      <c r="E378" s="104" t="s">
        <v>50</v>
      </c>
      <c r="F378" s="236">
        <v>43053</v>
      </c>
      <c r="G378" s="231">
        <v>24200863.449999999</v>
      </c>
      <c r="H378" s="231">
        <v>20570733.93</v>
      </c>
      <c r="I378" s="231">
        <v>20570733.93</v>
      </c>
      <c r="J378" s="231">
        <v>0</v>
      </c>
      <c r="K378" s="231">
        <v>3630129.52</v>
      </c>
      <c r="L378" s="104" t="s">
        <v>545</v>
      </c>
      <c r="M378" s="104" t="s">
        <v>28</v>
      </c>
      <c r="N378" s="104" t="s">
        <v>899</v>
      </c>
    </row>
    <row r="379" spans="1:14" ht="30" x14ac:dyDescent="0.25">
      <c r="A379" s="97" t="s">
        <v>2327</v>
      </c>
      <c r="B379" s="104" t="s">
        <v>1932</v>
      </c>
      <c r="C379" s="104" t="s">
        <v>15</v>
      </c>
      <c r="D379" s="104" t="s">
        <v>1398</v>
      </c>
      <c r="E379" s="104" t="s">
        <v>26</v>
      </c>
      <c r="F379" s="236">
        <v>43066</v>
      </c>
      <c r="G379" s="231">
        <v>362950</v>
      </c>
      <c r="H379" s="231">
        <v>300000</v>
      </c>
      <c r="I379" s="231">
        <v>300000</v>
      </c>
      <c r="J379" s="231">
        <v>0</v>
      </c>
      <c r="K379" s="231">
        <v>62950</v>
      </c>
      <c r="L379" s="104" t="s">
        <v>1933</v>
      </c>
      <c r="M379" s="104" t="s">
        <v>28</v>
      </c>
      <c r="N379" s="104" t="s">
        <v>1463</v>
      </c>
    </row>
    <row r="380" spans="1:14" ht="30" x14ac:dyDescent="0.25">
      <c r="A380" s="97" t="s">
        <v>2328</v>
      </c>
      <c r="B380" s="104" t="s">
        <v>1934</v>
      </c>
      <c r="C380" s="104" t="s">
        <v>15</v>
      </c>
      <c r="D380" s="104" t="s">
        <v>1398</v>
      </c>
      <c r="E380" s="104" t="s">
        <v>26</v>
      </c>
      <c r="F380" s="236">
        <v>43054</v>
      </c>
      <c r="G380" s="231">
        <v>95275.5</v>
      </c>
      <c r="H380" s="231">
        <v>80000</v>
      </c>
      <c r="I380" s="231">
        <v>80000</v>
      </c>
      <c r="J380" s="231">
        <v>0</v>
      </c>
      <c r="K380" s="231">
        <v>15275.5</v>
      </c>
      <c r="L380" s="104" t="s">
        <v>1935</v>
      </c>
      <c r="M380" s="104" t="s">
        <v>39</v>
      </c>
      <c r="N380" s="104" t="s">
        <v>144</v>
      </c>
    </row>
    <row r="381" spans="1:14" ht="30" x14ac:dyDescent="0.25">
      <c r="A381" s="97" t="s">
        <v>2329</v>
      </c>
      <c r="B381" s="104" t="s">
        <v>1936</v>
      </c>
      <c r="C381" s="104" t="s">
        <v>15</v>
      </c>
      <c r="D381" s="104" t="s">
        <v>1398</v>
      </c>
      <c r="E381" s="104" t="s">
        <v>26</v>
      </c>
      <c r="F381" s="236">
        <v>43055</v>
      </c>
      <c r="G381" s="231">
        <v>286850</v>
      </c>
      <c r="H381" s="231">
        <v>240954</v>
      </c>
      <c r="I381" s="231">
        <v>240954</v>
      </c>
      <c r="J381" s="231">
        <v>0</v>
      </c>
      <c r="K381" s="231">
        <v>45896</v>
      </c>
      <c r="L381" s="104" t="s">
        <v>1937</v>
      </c>
      <c r="M381" s="104" t="s">
        <v>28</v>
      </c>
      <c r="N381" s="104" t="s">
        <v>29</v>
      </c>
    </row>
    <row r="382" spans="1:14" ht="30" x14ac:dyDescent="0.25">
      <c r="A382" s="97" t="s">
        <v>2330</v>
      </c>
      <c r="B382" s="104" t="s">
        <v>1938</v>
      </c>
      <c r="C382" s="104" t="s">
        <v>15</v>
      </c>
      <c r="D382" s="104" t="s">
        <v>1398</v>
      </c>
      <c r="E382" s="104" t="s">
        <v>26</v>
      </c>
      <c r="F382" s="236">
        <v>43056</v>
      </c>
      <c r="G382" s="231">
        <v>212740</v>
      </c>
      <c r="H382" s="231">
        <v>138220.34</v>
      </c>
      <c r="I382" s="231">
        <v>138220.34</v>
      </c>
      <c r="J382" s="231">
        <v>0</v>
      </c>
      <c r="K382" s="231">
        <v>74519.66</v>
      </c>
      <c r="L382" s="104" t="s">
        <v>1939</v>
      </c>
      <c r="M382" s="104" t="s">
        <v>20</v>
      </c>
      <c r="N382" s="104" t="s">
        <v>164</v>
      </c>
    </row>
    <row r="383" spans="1:14" ht="30" x14ac:dyDescent="0.25">
      <c r="A383" s="97" t="s">
        <v>2331</v>
      </c>
      <c r="B383" s="104" t="s">
        <v>1940</v>
      </c>
      <c r="C383" s="104" t="s">
        <v>15</v>
      </c>
      <c r="D383" s="104" t="s">
        <v>1398</v>
      </c>
      <c r="E383" s="104" t="s">
        <v>26</v>
      </c>
      <c r="F383" s="236">
        <v>43063</v>
      </c>
      <c r="G383" s="231">
        <v>367533.9</v>
      </c>
      <c r="H383" s="231">
        <v>300000</v>
      </c>
      <c r="I383" s="231">
        <v>300000</v>
      </c>
      <c r="J383" s="231">
        <v>0</v>
      </c>
      <c r="K383" s="231">
        <v>67533.899999999994</v>
      </c>
      <c r="L383" s="104" t="s">
        <v>1941</v>
      </c>
      <c r="M383" s="104" t="s">
        <v>44</v>
      </c>
      <c r="N383" s="104" t="s">
        <v>62</v>
      </c>
    </row>
    <row r="384" spans="1:14" ht="60" x14ac:dyDescent="0.25">
      <c r="A384" s="97" t="s">
        <v>2332</v>
      </c>
      <c r="B384" s="104" t="s">
        <v>1942</v>
      </c>
      <c r="C384" s="104" t="s">
        <v>15</v>
      </c>
      <c r="D384" s="104" t="s">
        <v>1398</v>
      </c>
      <c r="E384" s="104" t="s">
        <v>26</v>
      </c>
      <c r="F384" s="236">
        <v>43055</v>
      </c>
      <c r="G384" s="231">
        <v>114275.08</v>
      </c>
      <c r="H384" s="231">
        <v>97133.81</v>
      </c>
      <c r="I384" s="231">
        <v>97133.81</v>
      </c>
      <c r="J384" s="231">
        <v>0</v>
      </c>
      <c r="K384" s="231">
        <v>17141.27</v>
      </c>
      <c r="L384" s="104" t="s">
        <v>1943</v>
      </c>
      <c r="M384" s="104" t="s">
        <v>39</v>
      </c>
      <c r="N384" s="104" t="s">
        <v>146</v>
      </c>
    </row>
    <row r="385" spans="1:14" ht="30" x14ac:dyDescent="0.25">
      <c r="A385" s="97" t="s">
        <v>2333</v>
      </c>
      <c r="B385" s="104" t="s">
        <v>1944</v>
      </c>
      <c r="C385" s="104" t="s">
        <v>15</v>
      </c>
      <c r="D385" s="104" t="s">
        <v>1398</v>
      </c>
      <c r="E385" s="104" t="s">
        <v>26</v>
      </c>
      <c r="F385" s="236">
        <v>43045</v>
      </c>
      <c r="G385" s="231">
        <v>222493.2</v>
      </c>
      <c r="H385" s="231">
        <v>187000</v>
      </c>
      <c r="I385" s="231">
        <v>187000</v>
      </c>
      <c r="J385" s="231">
        <v>0</v>
      </c>
      <c r="K385" s="231">
        <v>35493.199999999997</v>
      </c>
      <c r="L385" s="104" t="s">
        <v>1945</v>
      </c>
      <c r="M385" s="104" t="s">
        <v>28</v>
      </c>
      <c r="N385" s="104" t="s">
        <v>1946</v>
      </c>
    </row>
    <row r="386" spans="1:14" ht="60" x14ac:dyDescent="0.25">
      <c r="A386" s="97" t="s">
        <v>2334</v>
      </c>
      <c r="B386" s="104" t="s">
        <v>1947</v>
      </c>
      <c r="C386" s="104" t="s">
        <v>15</v>
      </c>
      <c r="D386" s="104" t="s">
        <v>1398</v>
      </c>
      <c r="E386" s="104" t="s">
        <v>26</v>
      </c>
      <c r="F386" s="236">
        <v>43045</v>
      </c>
      <c r="G386" s="231">
        <v>333229.83</v>
      </c>
      <c r="H386" s="231">
        <v>281737.71999999997</v>
      </c>
      <c r="I386" s="231">
        <v>281737.71999999997</v>
      </c>
      <c r="J386" s="231">
        <v>0</v>
      </c>
      <c r="K386" s="231">
        <v>51492.11</v>
      </c>
      <c r="L386" s="104" t="s">
        <v>1948</v>
      </c>
      <c r="M386" s="104" t="s">
        <v>28</v>
      </c>
      <c r="N386" s="104" t="s">
        <v>137</v>
      </c>
    </row>
    <row r="387" spans="1:14" x14ac:dyDescent="0.25">
      <c r="A387" s="242" t="s">
        <v>2335</v>
      </c>
      <c r="B387" s="243" t="s">
        <v>1949</v>
      </c>
      <c r="C387" s="243" t="s">
        <v>15</v>
      </c>
      <c r="D387" s="243" t="s">
        <v>1398</v>
      </c>
      <c r="E387" s="243" t="s">
        <v>26</v>
      </c>
      <c r="F387" s="249">
        <v>43060</v>
      </c>
      <c r="G387" s="244">
        <v>91104.25</v>
      </c>
      <c r="H387" s="244">
        <v>76520</v>
      </c>
      <c r="I387" s="244">
        <v>76520</v>
      </c>
      <c r="J387" s="244">
        <v>0</v>
      </c>
      <c r="K387" s="244">
        <v>14584.25</v>
      </c>
      <c r="L387" s="243" t="s">
        <v>1950</v>
      </c>
      <c r="M387" s="243" t="s">
        <v>28</v>
      </c>
      <c r="N387" s="243" t="s">
        <v>1408</v>
      </c>
    </row>
    <row r="388" spans="1:14" ht="60" x14ac:dyDescent="0.25">
      <c r="A388" s="97" t="s">
        <v>2336</v>
      </c>
      <c r="B388" s="104" t="s">
        <v>2337</v>
      </c>
      <c r="C388" s="104" t="s">
        <v>15</v>
      </c>
      <c r="D388" s="104" t="s">
        <v>1398</v>
      </c>
      <c r="E388" s="104" t="s">
        <v>26</v>
      </c>
      <c r="F388" s="236">
        <v>43066</v>
      </c>
      <c r="G388" s="231">
        <v>324939</v>
      </c>
      <c r="H388" s="231">
        <v>276198.15000000002</v>
      </c>
      <c r="I388" s="231">
        <v>276198.15000000002</v>
      </c>
      <c r="J388" s="231">
        <v>0</v>
      </c>
      <c r="K388" s="231">
        <v>48740.85</v>
      </c>
      <c r="L388" s="104" t="s">
        <v>2442</v>
      </c>
      <c r="M388" s="104" t="s">
        <v>53</v>
      </c>
      <c r="N388" s="104" t="s">
        <v>150</v>
      </c>
    </row>
    <row r="389" spans="1:14" ht="30" x14ac:dyDescent="0.25">
      <c r="A389" s="97" t="s">
        <v>2338</v>
      </c>
      <c r="B389" s="104" t="s">
        <v>2339</v>
      </c>
      <c r="C389" s="104" t="s">
        <v>15</v>
      </c>
      <c r="D389" s="104" t="s">
        <v>1398</v>
      </c>
      <c r="E389" s="104" t="s">
        <v>26</v>
      </c>
      <c r="F389" s="236">
        <v>43066</v>
      </c>
      <c r="G389" s="231">
        <v>115088</v>
      </c>
      <c r="H389" s="231">
        <v>72505.440000000002</v>
      </c>
      <c r="I389" s="231">
        <v>72505.440000000002</v>
      </c>
      <c r="J389" s="231">
        <v>0</v>
      </c>
      <c r="K389" s="231">
        <v>42582.559999999998</v>
      </c>
      <c r="L389" s="104" t="s">
        <v>2443</v>
      </c>
      <c r="M389" s="104" t="s">
        <v>53</v>
      </c>
      <c r="N389" s="104" t="s">
        <v>150</v>
      </c>
    </row>
    <row r="390" spans="1:14" x14ac:dyDescent="0.25">
      <c r="A390" s="97" t="s">
        <v>2340</v>
      </c>
      <c r="B390" s="104" t="s">
        <v>2341</v>
      </c>
      <c r="C390" s="104" t="s">
        <v>15</v>
      </c>
      <c r="D390" s="104" t="s">
        <v>1398</v>
      </c>
      <c r="E390" s="104" t="s">
        <v>26</v>
      </c>
      <c r="F390" s="236">
        <v>43061</v>
      </c>
      <c r="G390" s="231">
        <v>474000</v>
      </c>
      <c r="H390" s="231">
        <v>300000</v>
      </c>
      <c r="I390" s="231">
        <v>300000</v>
      </c>
      <c r="J390" s="231">
        <v>0</v>
      </c>
      <c r="K390" s="231">
        <v>174000</v>
      </c>
      <c r="L390" s="104" t="s">
        <v>2444</v>
      </c>
      <c r="M390" s="104" t="s">
        <v>53</v>
      </c>
      <c r="N390" s="104" t="s">
        <v>2445</v>
      </c>
    </row>
    <row r="391" spans="1:14" x14ac:dyDescent="0.25">
      <c r="A391" s="97" t="s">
        <v>2342</v>
      </c>
      <c r="B391" s="104" t="s">
        <v>2343</v>
      </c>
      <c r="C391" s="104" t="s">
        <v>15</v>
      </c>
      <c r="D391" s="104" t="s">
        <v>1398</v>
      </c>
      <c r="E391" s="104" t="s">
        <v>26</v>
      </c>
      <c r="F391" s="236">
        <v>43067</v>
      </c>
      <c r="G391" s="231">
        <v>195715</v>
      </c>
      <c r="H391" s="231">
        <v>166357.75</v>
      </c>
      <c r="I391" s="231">
        <v>166357.75</v>
      </c>
      <c r="J391" s="231">
        <v>0</v>
      </c>
      <c r="K391" s="231">
        <v>29357.25</v>
      </c>
      <c r="L391" s="104" t="s">
        <v>2446</v>
      </c>
      <c r="M391" s="104" t="s">
        <v>53</v>
      </c>
      <c r="N391" s="104" t="s">
        <v>155</v>
      </c>
    </row>
    <row r="392" spans="1:14" ht="30" x14ac:dyDescent="0.25">
      <c r="A392" s="97" t="s">
        <v>2344</v>
      </c>
      <c r="B392" s="104" t="s">
        <v>2345</v>
      </c>
      <c r="C392" s="104" t="s">
        <v>15</v>
      </c>
      <c r="D392" s="104" t="s">
        <v>1398</v>
      </c>
      <c r="E392" s="104" t="s">
        <v>26</v>
      </c>
      <c r="F392" s="236">
        <v>43052</v>
      </c>
      <c r="G392" s="231">
        <v>347589.81</v>
      </c>
      <c r="H392" s="231">
        <v>288400.58</v>
      </c>
      <c r="I392" s="231">
        <v>288400.58</v>
      </c>
      <c r="J392" s="231">
        <v>0</v>
      </c>
      <c r="K392" s="231">
        <v>59189.23</v>
      </c>
      <c r="L392" s="104" t="s">
        <v>2447</v>
      </c>
      <c r="M392" s="104" t="s">
        <v>39</v>
      </c>
      <c r="N392" s="104" t="s">
        <v>147</v>
      </c>
    </row>
    <row r="393" spans="1:14" ht="30" x14ac:dyDescent="0.25">
      <c r="A393" s="97" t="s">
        <v>2346</v>
      </c>
      <c r="B393" s="104" t="s">
        <v>2347</v>
      </c>
      <c r="C393" s="104" t="s">
        <v>1365</v>
      </c>
      <c r="D393" s="104" t="s">
        <v>1366</v>
      </c>
      <c r="E393" s="104" t="s">
        <v>66</v>
      </c>
      <c r="F393" s="236">
        <v>43042</v>
      </c>
      <c r="G393" s="231">
        <v>2587998.59</v>
      </c>
      <c r="H393" s="231">
        <v>1593775.67</v>
      </c>
      <c r="I393" s="231">
        <v>1593775.67</v>
      </c>
      <c r="J393" s="231">
        <v>0</v>
      </c>
      <c r="K393" s="231">
        <v>994222.92</v>
      </c>
      <c r="L393" s="104" t="s">
        <v>230</v>
      </c>
      <c r="M393" s="104" t="s">
        <v>20</v>
      </c>
      <c r="N393" s="104" t="s">
        <v>63</v>
      </c>
    </row>
    <row r="394" spans="1:14" ht="30" x14ac:dyDescent="0.25">
      <c r="A394" s="97" t="s">
        <v>2348</v>
      </c>
      <c r="B394" s="104" t="s">
        <v>2349</v>
      </c>
      <c r="C394" s="104" t="s">
        <v>1365</v>
      </c>
      <c r="D394" s="104" t="s">
        <v>1366</v>
      </c>
      <c r="E394" s="104" t="s">
        <v>66</v>
      </c>
      <c r="F394" s="236">
        <v>43042</v>
      </c>
      <c r="G394" s="231">
        <v>3282094.68</v>
      </c>
      <c r="H394" s="231">
        <v>2026129.69</v>
      </c>
      <c r="I394" s="231">
        <v>2026129.69</v>
      </c>
      <c r="J394" s="231">
        <v>0</v>
      </c>
      <c r="K394" s="231">
        <v>1255964.99</v>
      </c>
      <c r="L394" s="104" t="s">
        <v>230</v>
      </c>
      <c r="M394" s="104" t="s">
        <v>20</v>
      </c>
      <c r="N394" s="104" t="s">
        <v>63</v>
      </c>
    </row>
    <row r="395" spans="1:14" ht="30" x14ac:dyDescent="0.25">
      <c r="A395" s="97" t="s">
        <v>2350</v>
      </c>
      <c r="B395" s="104" t="s">
        <v>2351</v>
      </c>
      <c r="C395" s="104" t="s">
        <v>1365</v>
      </c>
      <c r="D395" s="104" t="s">
        <v>1366</v>
      </c>
      <c r="E395" s="104" t="s">
        <v>66</v>
      </c>
      <c r="F395" s="236">
        <v>43042</v>
      </c>
      <c r="G395" s="231">
        <v>2110924.52</v>
      </c>
      <c r="H395" s="231">
        <v>1303279.68</v>
      </c>
      <c r="I395" s="231">
        <v>1303279.68</v>
      </c>
      <c r="J395" s="231">
        <v>0</v>
      </c>
      <c r="K395" s="231">
        <v>807644.84</v>
      </c>
      <c r="L395" s="104" t="s">
        <v>230</v>
      </c>
      <c r="M395" s="104" t="s">
        <v>20</v>
      </c>
      <c r="N395" s="104" t="s">
        <v>63</v>
      </c>
    </row>
    <row r="396" spans="1:14" ht="30" x14ac:dyDescent="0.25">
      <c r="A396" s="97" t="s">
        <v>2352</v>
      </c>
      <c r="B396" s="104" t="s">
        <v>2353</v>
      </c>
      <c r="C396" s="104" t="s">
        <v>1365</v>
      </c>
      <c r="D396" s="104" t="s">
        <v>1366</v>
      </c>
      <c r="E396" s="104" t="s">
        <v>66</v>
      </c>
      <c r="F396" s="236">
        <v>43042</v>
      </c>
      <c r="G396" s="231">
        <v>2586923.41</v>
      </c>
      <c r="H396" s="231">
        <v>1588835.08</v>
      </c>
      <c r="I396" s="231">
        <v>1588835.08</v>
      </c>
      <c r="J396" s="231">
        <v>0</v>
      </c>
      <c r="K396" s="231">
        <v>998088.33</v>
      </c>
      <c r="L396" s="104" t="s">
        <v>230</v>
      </c>
      <c r="M396" s="104" t="s">
        <v>20</v>
      </c>
      <c r="N396" s="104" t="s">
        <v>63</v>
      </c>
    </row>
    <row r="397" spans="1:14" ht="30" x14ac:dyDescent="0.25">
      <c r="A397" s="97" t="s">
        <v>2354</v>
      </c>
      <c r="B397" s="104" t="s">
        <v>2355</v>
      </c>
      <c r="C397" s="104" t="s">
        <v>1365</v>
      </c>
      <c r="D397" s="104" t="s">
        <v>1366</v>
      </c>
      <c r="E397" s="104" t="s">
        <v>66</v>
      </c>
      <c r="F397" s="236">
        <v>43042</v>
      </c>
      <c r="G397" s="231">
        <v>974987.97</v>
      </c>
      <c r="H397" s="231">
        <v>618860.49</v>
      </c>
      <c r="I397" s="231">
        <v>618860.49</v>
      </c>
      <c r="J397" s="231">
        <v>0</v>
      </c>
      <c r="K397" s="231">
        <v>356127.48</v>
      </c>
      <c r="L397" s="104" t="s">
        <v>230</v>
      </c>
      <c r="M397" s="104" t="s">
        <v>20</v>
      </c>
      <c r="N397" s="104" t="s">
        <v>63</v>
      </c>
    </row>
    <row r="398" spans="1:14" ht="30" x14ac:dyDescent="0.25">
      <c r="A398" s="97" t="s">
        <v>2356</v>
      </c>
      <c r="B398" s="104" t="s">
        <v>2357</v>
      </c>
      <c r="C398" s="104" t="s">
        <v>1365</v>
      </c>
      <c r="D398" s="104" t="s">
        <v>1366</v>
      </c>
      <c r="E398" s="104" t="s">
        <v>66</v>
      </c>
      <c r="F398" s="236">
        <v>43042</v>
      </c>
      <c r="G398" s="231">
        <v>5244678.99</v>
      </c>
      <c r="H398" s="231">
        <v>3215158.41</v>
      </c>
      <c r="I398" s="231">
        <v>3215158.41</v>
      </c>
      <c r="J398" s="231">
        <v>0</v>
      </c>
      <c r="K398" s="231">
        <v>2029520.58</v>
      </c>
      <c r="L398" s="104" t="s">
        <v>230</v>
      </c>
      <c r="M398" s="104" t="s">
        <v>20</v>
      </c>
      <c r="N398" s="104" t="s">
        <v>63</v>
      </c>
    </row>
    <row r="399" spans="1:14" ht="30" x14ac:dyDescent="0.25">
      <c r="A399" s="97" t="s">
        <v>2358</v>
      </c>
      <c r="B399" s="104" t="s">
        <v>2359</v>
      </c>
      <c r="C399" s="104" t="s">
        <v>1365</v>
      </c>
      <c r="D399" s="104" t="s">
        <v>1366</v>
      </c>
      <c r="E399" s="104" t="s">
        <v>66</v>
      </c>
      <c r="F399" s="236">
        <v>43045</v>
      </c>
      <c r="G399" s="231">
        <v>1189511.04</v>
      </c>
      <c r="H399" s="231">
        <v>732224.72</v>
      </c>
      <c r="I399" s="231">
        <v>732224.72</v>
      </c>
      <c r="J399" s="231">
        <v>0</v>
      </c>
      <c r="K399" s="231">
        <v>457286.32</v>
      </c>
      <c r="L399" s="104" t="s">
        <v>2448</v>
      </c>
      <c r="M399" s="104" t="s">
        <v>39</v>
      </c>
      <c r="N399" s="104" t="s">
        <v>144</v>
      </c>
    </row>
    <row r="400" spans="1:14" ht="45" x14ac:dyDescent="0.25">
      <c r="A400" s="97" t="s">
        <v>2360</v>
      </c>
      <c r="B400" s="104" t="s">
        <v>2361</v>
      </c>
      <c r="C400" s="104" t="s">
        <v>1365</v>
      </c>
      <c r="D400" s="104" t="s">
        <v>1366</v>
      </c>
      <c r="E400" s="104" t="s">
        <v>66</v>
      </c>
      <c r="F400" s="236">
        <v>43045</v>
      </c>
      <c r="G400" s="231">
        <v>801989.41</v>
      </c>
      <c r="H400" s="231">
        <v>494274.95</v>
      </c>
      <c r="I400" s="231">
        <v>494274.95</v>
      </c>
      <c r="J400" s="231">
        <v>0</v>
      </c>
      <c r="K400" s="231">
        <v>307714.46000000002</v>
      </c>
      <c r="L400" s="104" t="s">
        <v>2449</v>
      </c>
      <c r="M400" s="104" t="s">
        <v>39</v>
      </c>
      <c r="N400" s="104" t="s">
        <v>38</v>
      </c>
    </row>
    <row r="401" spans="1:14" ht="30" x14ac:dyDescent="0.25">
      <c r="A401" s="97" t="s">
        <v>2362</v>
      </c>
      <c r="B401" s="104" t="s">
        <v>2363</v>
      </c>
      <c r="C401" s="104" t="s">
        <v>1365</v>
      </c>
      <c r="D401" s="104" t="s">
        <v>1366</v>
      </c>
      <c r="E401" s="104" t="s">
        <v>66</v>
      </c>
      <c r="F401" s="236">
        <v>43045</v>
      </c>
      <c r="G401" s="231">
        <v>4920716.83</v>
      </c>
      <c r="H401" s="231">
        <v>2968370.53</v>
      </c>
      <c r="I401" s="231">
        <v>2968370.53</v>
      </c>
      <c r="J401" s="231">
        <v>0</v>
      </c>
      <c r="K401" s="231">
        <v>1952346.3</v>
      </c>
      <c r="L401" s="104" t="s">
        <v>2449</v>
      </c>
      <c r="M401" s="104" t="s">
        <v>39</v>
      </c>
      <c r="N401" s="104" t="s">
        <v>38</v>
      </c>
    </row>
    <row r="402" spans="1:14" ht="45" x14ac:dyDescent="0.25">
      <c r="A402" s="97" t="s">
        <v>2364</v>
      </c>
      <c r="B402" s="104" t="s">
        <v>2365</v>
      </c>
      <c r="C402" s="104" t="s">
        <v>1365</v>
      </c>
      <c r="D402" s="104" t="s">
        <v>1366</v>
      </c>
      <c r="E402" s="104" t="s">
        <v>66</v>
      </c>
      <c r="F402" s="236">
        <v>43045</v>
      </c>
      <c r="G402" s="231">
        <v>465513.28</v>
      </c>
      <c r="H402" s="231">
        <v>297391.87</v>
      </c>
      <c r="I402" s="231">
        <v>297391.87</v>
      </c>
      <c r="J402" s="231">
        <v>0</v>
      </c>
      <c r="K402" s="231">
        <v>168121.41</v>
      </c>
      <c r="L402" s="104" t="s">
        <v>2450</v>
      </c>
      <c r="M402" s="104" t="s">
        <v>39</v>
      </c>
      <c r="N402" s="104" t="s">
        <v>197</v>
      </c>
    </row>
    <row r="403" spans="1:14" ht="30" x14ac:dyDescent="0.25">
      <c r="A403" s="97" t="s">
        <v>2366</v>
      </c>
      <c r="B403" s="104" t="s">
        <v>2367</v>
      </c>
      <c r="C403" s="104" t="s">
        <v>15</v>
      </c>
      <c r="D403" s="104" t="s">
        <v>1398</v>
      </c>
      <c r="E403" s="104" t="s">
        <v>26</v>
      </c>
      <c r="F403" s="236">
        <v>43063</v>
      </c>
      <c r="G403" s="231">
        <v>267900</v>
      </c>
      <c r="H403" s="231">
        <v>227545</v>
      </c>
      <c r="I403" s="231">
        <v>227545</v>
      </c>
      <c r="J403" s="231">
        <v>0</v>
      </c>
      <c r="K403" s="231">
        <v>40355</v>
      </c>
      <c r="L403" s="104" t="s">
        <v>2451</v>
      </c>
      <c r="M403" s="104" t="s">
        <v>39</v>
      </c>
      <c r="N403" s="104" t="s">
        <v>146</v>
      </c>
    </row>
    <row r="404" spans="1:14" ht="30" x14ac:dyDescent="0.25">
      <c r="A404" s="97" t="s">
        <v>2368</v>
      </c>
      <c r="B404" s="104" t="s">
        <v>2369</v>
      </c>
      <c r="C404" s="104" t="s">
        <v>15</v>
      </c>
      <c r="D404" s="104" t="s">
        <v>1398</v>
      </c>
      <c r="E404" s="104" t="s">
        <v>26</v>
      </c>
      <c r="F404" s="236">
        <v>43062</v>
      </c>
      <c r="G404" s="231">
        <v>588304.64000000001</v>
      </c>
      <c r="H404" s="231">
        <v>300000</v>
      </c>
      <c r="I404" s="231">
        <v>300000</v>
      </c>
      <c r="J404" s="231">
        <v>0</v>
      </c>
      <c r="K404" s="231">
        <v>288304.64000000001</v>
      </c>
      <c r="L404" s="104" t="s">
        <v>2452</v>
      </c>
      <c r="M404" s="104" t="s">
        <v>39</v>
      </c>
      <c r="N404" s="104" t="s">
        <v>1642</v>
      </c>
    </row>
    <row r="405" spans="1:14" x14ac:dyDescent="0.25">
      <c r="A405" s="97" t="s">
        <v>2370</v>
      </c>
      <c r="B405" s="104" t="s">
        <v>2371</v>
      </c>
      <c r="C405" s="104" t="s">
        <v>15</v>
      </c>
      <c r="D405" s="104" t="s">
        <v>1398</v>
      </c>
      <c r="E405" s="104" t="s">
        <v>26</v>
      </c>
      <c r="F405" s="236">
        <v>43068</v>
      </c>
      <c r="G405" s="231">
        <v>315000</v>
      </c>
      <c r="H405" s="231">
        <v>260000</v>
      </c>
      <c r="I405" s="231">
        <v>260000</v>
      </c>
      <c r="J405" s="231">
        <v>0</v>
      </c>
      <c r="K405" s="231">
        <v>55000</v>
      </c>
      <c r="L405" s="104" t="s">
        <v>2453</v>
      </c>
      <c r="M405" s="104" t="s">
        <v>53</v>
      </c>
      <c r="N405" s="104" t="s">
        <v>54</v>
      </c>
    </row>
    <row r="406" spans="1:14" ht="30" x14ac:dyDescent="0.25">
      <c r="A406" s="97" t="s">
        <v>2372</v>
      </c>
      <c r="B406" s="104" t="s">
        <v>2373</v>
      </c>
      <c r="C406" s="104" t="s">
        <v>15</v>
      </c>
      <c r="D406" s="104" t="s">
        <v>1398</v>
      </c>
      <c r="E406" s="104" t="s">
        <v>26</v>
      </c>
      <c r="F406" s="236">
        <v>43066</v>
      </c>
      <c r="G406" s="231">
        <v>219700</v>
      </c>
      <c r="H406" s="231">
        <v>142805</v>
      </c>
      <c r="I406" s="231">
        <v>142805</v>
      </c>
      <c r="J406" s="231">
        <v>0</v>
      </c>
      <c r="K406" s="231">
        <v>76895</v>
      </c>
      <c r="L406" s="104" t="s">
        <v>2454</v>
      </c>
      <c r="M406" s="104" t="s">
        <v>28</v>
      </c>
      <c r="N406" s="104" t="s">
        <v>2455</v>
      </c>
    </row>
    <row r="407" spans="1:14" ht="45" x14ac:dyDescent="0.25">
      <c r="A407" s="97" t="s">
        <v>2374</v>
      </c>
      <c r="B407" s="104" t="s">
        <v>2375</v>
      </c>
      <c r="C407" s="104" t="s">
        <v>15</v>
      </c>
      <c r="D407" s="104" t="s">
        <v>1398</v>
      </c>
      <c r="E407" s="104" t="s">
        <v>26</v>
      </c>
      <c r="F407" s="236">
        <v>43068</v>
      </c>
      <c r="G407" s="231">
        <v>222000</v>
      </c>
      <c r="H407" s="231">
        <v>139860</v>
      </c>
      <c r="I407" s="231">
        <v>139860</v>
      </c>
      <c r="J407" s="231">
        <v>0</v>
      </c>
      <c r="K407" s="231">
        <v>82140</v>
      </c>
      <c r="L407" s="104" t="s">
        <v>2456</v>
      </c>
      <c r="M407" s="104" t="s">
        <v>28</v>
      </c>
      <c r="N407" s="104" t="s">
        <v>29</v>
      </c>
    </row>
    <row r="408" spans="1:14" x14ac:dyDescent="0.25">
      <c r="A408" s="97" t="s">
        <v>2376</v>
      </c>
      <c r="B408" s="104" t="s">
        <v>2377</v>
      </c>
      <c r="C408" s="104" t="s">
        <v>15</v>
      </c>
      <c r="D408" s="104" t="s">
        <v>1398</v>
      </c>
      <c r="E408" s="104" t="s">
        <v>26</v>
      </c>
      <c r="F408" s="236">
        <v>43054</v>
      </c>
      <c r="G408" s="231">
        <v>142331</v>
      </c>
      <c r="H408" s="231">
        <v>120000</v>
      </c>
      <c r="I408" s="231">
        <v>120000</v>
      </c>
      <c r="J408" s="231">
        <v>0</v>
      </c>
      <c r="K408" s="231">
        <v>22331</v>
      </c>
      <c r="L408" s="104" t="s">
        <v>2457</v>
      </c>
      <c r="M408" s="104" t="s">
        <v>39</v>
      </c>
      <c r="N408" s="104" t="s">
        <v>146</v>
      </c>
    </row>
    <row r="409" spans="1:14" ht="30" x14ac:dyDescent="0.25">
      <c r="A409" s="97" t="s">
        <v>2378</v>
      </c>
      <c r="B409" s="104" t="s">
        <v>2379</v>
      </c>
      <c r="C409" s="104" t="s">
        <v>1540</v>
      </c>
      <c r="D409" s="104" t="s">
        <v>2380</v>
      </c>
      <c r="E409" s="104" t="s">
        <v>26</v>
      </c>
      <c r="F409" s="236">
        <v>43070</v>
      </c>
      <c r="G409" s="231">
        <v>2546768.2400000002</v>
      </c>
      <c r="H409" s="231">
        <v>2164753</v>
      </c>
      <c r="I409" s="231">
        <v>2164753</v>
      </c>
      <c r="J409" s="231">
        <v>0</v>
      </c>
      <c r="K409" s="231">
        <v>382015.24</v>
      </c>
      <c r="L409" s="104" t="s">
        <v>498</v>
      </c>
      <c r="M409" s="104" t="s">
        <v>28</v>
      </c>
      <c r="N409" s="104" t="s">
        <v>140</v>
      </c>
    </row>
    <row r="410" spans="1:14" ht="60" x14ac:dyDescent="0.25">
      <c r="A410" s="97" t="s">
        <v>2381</v>
      </c>
      <c r="B410" s="104" t="s">
        <v>2382</v>
      </c>
      <c r="C410" s="104" t="s">
        <v>15</v>
      </c>
      <c r="D410" s="104" t="s">
        <v>1398</v>
      </c>
      <c r="E410" s="104" t="s">
        <v>26</v>
      </c>
      <c r="F410" s="236">
        <v>43055</v>
      </c>
      <c r="G410" s="231">
        <v>247337.44</v>
      </c>
      <c r="H410" s="231">
        <v>209837.44</v>
      </c>
      <c r="I410" s="231">
        <v>209837.44</v>
      </c>
      <c r="J410" s="231">
        <v>0</v>
      </c>
      <c r="K410" s="231">
        <v>37500</v>
      </c>
      <c r="L410" s="104" t="s">
        <v>2458</v>
      </c>
      <c r="M410" s="104" t="s">
        <v>20</v>
      </c>
      <c r="N410" s="104" t="s">
        <v>63</v>
      </c>
    </row>
    <row r="411" spans="1:14" ht="45" x14ac:dyDescent="0.25">
      <c r="A411" s="97" t="s">
        <v>2383</v>
      </c>
      <c r="B411" s="104" t="s">
        <v>2384</v>
      </c>
      <c r="C411" s="104" t="s">
        <v>229</v>
      </c>
      <c r="D411" s="104" t="s">
        <v>228</v>
      </c>
      <c r="E411" s="104" t="s">
        <v>50</v>
      </c>
      <c r="F411" s="236">
        <v>43070</v>
      </c>
      <c r="G411" s="231">
        <v>23563725.539999999</v>
      </c>
      <c r="H411" s="231">
        <v>20029166.699999999</v>
      </c>
      <c r="I411" s="231">
        <v>20029166.699999999</v>
      </c>
      <c r="J411" s="231">
        <v>0</v>
      </c>
      <c r="K411" s="231">
        <v>3534558.84</v>
      </c>
      <c r="L411" s="104" t="s">
        <v>1112</v>
      </c>
      <c r="M411" s="104" t="s">
        <v>28</v>
      </c>
      <c r="N411" s="104" t="s">
        <v>29</v>
      </c>
    </row>
    <row r="412" spans="1:14" ht="45" x14ac:dyDescent="0.25">
      <c r="A412" s="97" t="s">
        <v>2385</v>
      </c>
      <c r="B412" s="104" t="s">
        <v>2386</v>
      </c>
      <c r="C412" s="104" t="s">
        <v>1016</v>
      </c>
      <c r="D412" s="104" t="s">
        <v>2387</v>
      </c>
      <c r="E412" s="104" t="s">
        <v>689</v>
      </c>
      <c r="F412" s="236">
        <v>43070</v>
      </c>
      <c r="G412" s="231">
        <v>384560952.11000001</v>
      </c>
      <c r="H412" s="231">
        <v>272134035</v>
      </c>
      <c r="I412" s="231">
        <v>272134035</v>
      </c>
      <c r="J412" s="231">
        <v>0</v>
      </c>
      <c r="K412" s="231">
        <v>112426917.11</v>
      </c>
      <c r="L412" s="104" t="s">
        <v>941</v>
      </c>
      <c r="M412" s="104" t="s">
        <v>53</v>
      </c>
      <c r="N412" s="104" t="s">
        <v>150</v>
      </c>
    </row>
    <row r="413" spans="1:14" ht="30" x14ac:dyDescent="0.25">
      <c r="A413" s="97" t="s">
        <v>2388</v>
      </c>
      <c r="B413" s="104" t="s">
        <v>2389</v>
      </c>
      <c r="C413" s="104" t="s">
        <v>1016</v>
      </c>
      <c r="D413" s="104" t="s">
        <v>2389</v>
      </c>
      <c r="E413" s="104" t="s">
        <v>689</v>
      </c>
      <c r="F413" s="236">
        <v>43070</v>
      </c>
      <c r="G413" s="231">
        <v>213851627.05000001</v>
      </c>
      <c r="H413" s="231">
        <v>152261357.46000001</v>
      </c>
      <c r="I413" s="231">
        <v>152261357.46000001</v>
      </c>
      <c r="J413" s="231">
        <v>0</v>
      </c>
      <c r="K413" s="231">
        <v>61590269.590000004</v>
      </c>
      <c r="L413" s="104" t="s">
        <v>2459</v>
      </c>
      <c r="M413" s="104" t="s">
        <v>28</v>
      </c>
      <c r="N413" s="104" t="s">
        <v>30</v>
      </c>
    </row>
    <row r="414" spans="1:14" ht="30" x14ac:dyDescent="0.25">
      <c r="A414" s="97" t="s">
        <v>2390</v>
      </c>
      <c r="B414" s="104" t="s">
        <v>2391</v>
      </c>
      <c r="C414" s="104" t="s">
        <v>1016</v>
      </c>
      <c r="D414" s="104" t="s">
        <v>2391</v>
      </c>
      <c r="E414" s="104" t="s">
        <v>689</v>
      </c>
      <c r="F414" s="236">
        <v>43070</v>
      </c>
      <c r="G414" s="231">
        <v>141426792.09999999</v>
      </c>
      <c r="H414" s="231">
        <v>99099103</v>
      </c>
      <c r="I414" s="231">
        <v>99099103</v>
      </c>
      <c r="J414" s="231">
        <v>0</v>
      </c>
      <c r="K414" s="231">
        <v>42327689.100000001</v>
      </c>
      <c r="L414" s="104" t="s">
        <v>2460</v>
      </c>
      <c r="M414" s="104" t="s">
        <v>39</v>
      </c>
      <c r="N414" s="104" t="s">
        <v>146</v>
      </c>
    </row>
    <row r="415" spans="1:14" ht="30" x14ac:dyDescent="0.25">
      <c r="A415" s="97" t="s">
        <v>2392</v>
      </c>
      <c r="B415" s="104" t="s">
        <v>2393</v>
      </c>
      <c r="C415" s="104" t="s">
        <v>1016</v>
      </c>
      <c r="D415" s="104" t="s">
        <v>2394</v>
      </c>
      <c r="E415" s="104" t="s">
        <v>689</v>
      </c>
      <c r="F415" s="236">
        <v>43070</v>
      </c>
      <c r="G415" s="231">
        <v>171777186.90000001</v>
      </c>
      <c r="H415" s="231">
        <v>124444841.93000001</v>
      </c>
      <c r="I415" s="231">
        <v>124444841.93000001</v>
      </c>
      <c r="J415" s="231">
        <v>0</v>
      </c>
      <c r="K415" s="231">
        <v>47332344.969999999</v>
      </c>
      <c r="L415" s="104" t="s">
        <v>2460</v>
      </c>
      <c r="M415" s="104" t="s">
        <v>39</v>
      </c>
      <c r="N415" s="104" t="s">
        <v>146</v>
      </c>
    </row>
    <row r="416" spans="1:14" s="183" customFormat="1" ht="30" x14ac:dyDescent="0.25">
      <c r="A416" s="97" t="s">
        <v>2395</v>
      </c>
      <c r="B416" s="104" t="s">
        <v>2396</v>
      </c>
      <c r="C416" s="104" t="s">
        <v>901</v>
      </c>
      <c r="D416" s="104" t="s">
        <v>2397</v>
      </c>
      <c r="E416" s="104" t="s">
        <v>17</v>
      </c>
      <c r="F416" s="236">
        <v>43070</v>
      </c>
      <c r="G416" s="231">
        <v>1571267.3</v>
      </c>
      <c r="H416" s="231">
        <v>1571267.3</v>
      </c>
      <c r="I416" s="231">
        <v>1335577.2</v>
      </c>
      <c r="J416" s="231">
        <v>235690.1</v>
      </c>
      <c r="K416" s="231">
        <v>0</v>
      </c>
      <c r="L416" s="104" t="s">
        <v>2461</v>
      </c>
      <c r="M416" s="104" t="s">
        <v>20</v>
      </c>
      <c r="N416" s="104" t="s">
        <v>164</v>
      </c>
    </row>
    <row r="417" spans="1:14" x14ac:dyDescent="0.25">
      <c r="A417" s="97" t="s">
        <v>2398</v>
      </c>
      <c r="B417" s="104" t="s">
        <v>2399</v>
      </c>
      <c r="C417" s="104" t="s">
        <v>1016</v>
      </c>
      <c r="D417" s="104" t="s">
        <v>2400</v>
      </c>
      <c r="E417" s="104" t="s">
        <v>689</v>
      </c>
      <c r="F417" s="236">
        <v>43070</v>
      </c>
      <c r="G417" s="231">
        <v>271578968</v>
      </c>
      <c r="H417" s="231">
        <v>189561114</v>
      </c>
      <c r="I417" s="231">
        <v>189561114</v>
      </c>
      <c r="J417" s="231">
        <v>0</v>
      </c>
      <c r="K417" s="231">
        <v>82017854</v>
      </c>
      <c r="L417" s="104" t="s">
        <v>2462</v>
      </c>
      <c r="M417" s="104" t="s">
        <v>28</v>
      </c>
      <c r="N417" s="104" t="s">
        <v>1408</v>
      </c>
    </row>
    <row r="418" spans="1:14" ht="30" x14ac:dyDescent="0.25">
      <c r="A418" s="97" t="s">
        <v>2401</v>
      </c>
      <c r="B418" s="104" t="s">
        <v>2402</v>
      </c>
      <c r="C418" s="104" t="s">
        <v>1016</v>
      </c>
      <c r="D418" s="104" t="s">
        <v>2402</v>
      </c>
      <c r="E418" s="104" t="s">
        <v>689</v>
      </c>
      <c r="F418" s="236">
        <v>43070</v>
      </c>
      <c r="G418" s="231">
        <v>153546408.40000001</v>
      </c>
      <c r="H418" s="231">
        <v>110389119.39</v>
      </c>
      <c r="I418" s="231">
        <v>110389119.39</v>
      </c>
      <c r="J418" s="231">
        <v>0</v>
      </c>
      <c r="K418" s="231">
        <v>43157289.009999998</v>
      </c>
      <c r="L418" s="104" t="s">
        <v>2463</v>
      </c>
      <c r="M418" s="104" t="s">
        <v>39</v>
      </c>
      <c r="N418" s="104" t="s">
        <v>144</v>
      </c>
    </row>
    <row r="419" spans="1:14" ht="30" x14ac:dyDescent="0.25">
      <c r="A419" s="97" t="s">
        <v>2403</v>
      </c>
      <c r="B419" s="104" t="s">
        <v>2404</v>
      </c>
      <c r="C419" s="104" t="s">
        <v>24</v>
      </c>
      <c r="D419" s="104" t="s">
        <v>2405</v>
      </c>
      <c r="E419" s="104" t="s">
        <v>50</v>
      </c>
      <c r="F419" s="236">
        <v>43070</v>
      </c>
      <c r="G419" s="231">
        <v>214058760</v>
      </c>
      <c r="H419" s="231">
        <v>199768652.69999999</v>
      </c>
      <c r="I419" s="231">
        <v>169803354.78999999</v>
      </c>
      <c r="J419" s="231">
        <v>29965297.91</v>
      </c>
      <c r="K419" s="231">
        <v>14290107.300000001</v>
      </c>
      <c r="L419" s="104" t="s">
        <v>2464</v>
      </c>
      <c r="M419" s="104" t="s">
        <v>28</v>
      </c>
      <c r="N419" s="104" t="s">
        <v>29</v>
      </c>
    </row>
    <row r="420" spans="1:14" ht="30" x14ac:dyDescent="0.25">
      <c r="A420" s="97" t="s">
        <v>2406</v>
      </c>
      <c r="B420" s="104" t="s">
        <v>2407</v>
      </c>
      <c r="C420" s="104" t="s">
        <v>15</v>
      </c>
      <c r="D420" s="104" t="s">
        <v>1398</v>
      </c>
      <c r="E420" s="104" t="s">
        <v>26</v>
      </c>
      <c r="F420" s="236">
        <v>43068</v>
      </c>
      <c r="G420" s="231">
        <v>46985</v>
      </c>
      <c r="H420" s="231">
        <v>39467.4</v>
      </c>
      <c r="I420" s="231">
        <v>39467.4</v>
      </c>
      <c r="J420" s="231">
        <v>0</v>
      </c>
      <c r="K420" s="231">
        <v>7517.6</v>
      </c>
      <c r="L420" s="104" t="s">
        <v>2465</v>
      </c>
      <c r="M420" s="104" t="s">
        <v>28</v>
      </c>
      <c r="N420" s="104" t="s">
        <v>29</v>
      </c>
    </row>
    <row r="421" spans="1:14" ht="30" x14ac:dyDescent="0.25">
      <c r="A421" s="97" t="s">
        <v>2408</v>
      </c>
      <c r="B421" s="104" t="s">
        <v>2409</v>
      </c>
      <c r="C421" s="104" t="s">
        <v>919</v>
      </c>
      <c r="D421" s="104" t="s">
        <v>920</v>
      </c>
      <c r="E421" s="104" t="s">
        <v>66</v>
      </c>
      <c r="F421" s="236">
        <v>43045</v>
      </c>
      <c r="G421" s="231">
        <v>3008936.56</v>
      </c>
      <c r="H421" s="231">
        <v>1496557.49</v>
      </c>
      <c r="I421" s="231">
        <v>1496557.49</v>
      </c>
      <c r="J421" s="231">
        <v>0</v>
      </c>
      <c r="K421" s="231">
        <v>1512379.07</v>
      </c>
      <c r="L421" s="104" t="s">
        <v>2466</v>
      </c>
      <c r="M421" s="104" t="s">
        <v>39</v>
      </c>
      <c r="N421" s="104" t="s">
        <v>144</v>
      </c>
    </row>
    <row r="422" spans="1:14" ht="30" x14ac:dyDescent="0.25">
      <c r="A422" s="97" t="s">
        <v>2410</v>
      </c>
      <c r="B422" s="104" t="s">
        <v>2411</v>
      </c>
      <c r="C422" s="104" t="s">
        <v>24</v>
      </c>
      <c r="D422" s="104" t="s">
        <v>2412</v>
      </c>
      <c r="E422" s="104" t="s">
        <v>50</v>
      </c>
      <c r="F422" s="236">
        <v>43070</v>
      </c>
      <c r="G422" s="231">
        <v>18000000</v>
      </c>
      <c r="H422" s="231">
        <v>18000000</v>
      </c>
      <c r="I422" s="231">
        <v>15300000</v>
      </c>
      <c r="J422" s="231">
        <v>2700000</v>
      </c>
      <c r="K422" s="231">
        <v>0</v>
      </c>
      <c r="L422" s="104" t="s">
        <v>2467</v>
      </c>
      <c r="M422" s="104" t="s">
        <v>28</v>
      </c>
      <c r="N422" s="104" t="s">
        <v>29</v>
      </c>
    </row>
    <row r="423" spans="1:14" ht="30" x14ac:dyDescent="0.25">
      <c r="A423" s="97" t="s">
        <v>2413</v>
      </c>
      <c r="B423" s="104" t="s">
        <v>2414</v>
      </c>
      <c r="C423" s="104" t="s">
        <v>35</v>
      </c>
      <c r="D423" s="104" t="s">
        <v>34</v>
      </c>
      <c r="E423" s="104" t="s">
        <v>17</v>
      </c>
      <c r="F423" s="236">
        <v>43070</v>
      </c>
      <c r="G423" s="231">
        <v>4976508.96</v>
      </c>
      <c r="H423" s="231">
        <v>4007707.16</v>
      </c>
      <c r="I423" s="231">
        <v>4007707.16</v>
      </c>
      <c r="J423" s="231">
        <v>0</v>
      </c>
      <c r="K423" s="231">
        <v>968801.8</v>
      </c>
      <c r="L423" s="104" t="s">
        <v>27</v>
      </c>
      <c r="M423" s="104" t="s">
        <v>28</v>
      </c>
      <c r="N423" s="104" t="s">
        <v>29</v>
      </c>
    </row>
    <row r="424" spans="1:14" ht="45" x14ac:dyDescent="0.25">
      <c r="A424" s="97" t="s">
        <v>2415</v>
      </c>
      <c r="B424" s="104" t="s">
        <v>2416</v>
      </c>
      <c r="C424" s="104" t="s">
        <v>15</v>
      </c>
      <c r="D424" s="104" t="s">
        <v>1398</v>
      </c>
      <c r="E424" s="104" t="s">
        <v>26</v>
      </c>
      <c r="F424" s="236">
        <v>43070</v>
      </c>
      <c r="G424" s="231">
        <v>397300</v>
      </c>
      <c r="H424" s="231">
        <v>254272</v>
      </c>
      <c r="I424" s="231">
        <v>254272</v>
      </c>
      <c r="J424" s="231">
        <v>0</v>
      </c>
      <c r="K424" s="231">
        <v>143028</v>
      </c>
      <c r="L424" s="104" t="s">
        <v>2468</v>
      </c>
      <c r="M424" s="104" t="s">
        <v>53</v>
      </c>
      <c r="N424" s="104" t="s">
        <v>54</v>
      </c>
    </row>
    <row r="425" spans="1:14" x14ac:dyDescent="0.25">
      <c r="A425" s="97" t="s">
        <v>2417</v>
      </c>
      <c r="B425" s="104" t="s">
        <v>2418</v>
      </c>
      <c r="C425" s="104" t="s">
        <v>15</v>
      </c>
      <c r="D425" s="104" t="s">
        <v>1398</v>
      </c>
      <c r="E425" s="104" t="s">
        <v>26</v>
      </c>
      <c r="F425" s="236">
        <v>43070</v>
      </c>
      <c r="G425" s="231">
        <v>225714.45</v>
      </c>
      <c r="H425" s="231">
        <v>187000</v>
      </c>
      <c r="I425" s="231">
        <v>187000</v>
      </c>
      <c r="J425" s="231">
        <v>0</v>
      </c>
      <c r="K425" s="231">
        <v>38714.449999999997</v>
      </c>
      <c r="L425" s="104" t="s">
        <v>2469</v>
      </c>
      <c r="M425" s="104" t="s">
        <v>53</v>
      </c>
      <c r="N425" s="104" t="s">
        <v>150</v>
      </c>
    </row>
    <row r="426" spans="1:14" x14ac:dyDescent="0.25">
      <c r="A426" s="97" t="s">
        <v>2419</v>
      </c>
      <c r="B426" s="104" t="s">
        <v>2420</v>
      </c>
      <c r="C426" s="104" t="s">
        <v>15</v>
      </c>
      <c r="D426" s="104" t="s">
        <v>2421</v>
      </c>
      <c r="E426" s="104" t="s">
        <v>17</v>
      </c>
      <c r="F426" s="236">
        <v>43069</v>
      </c>
      <c r="G426" s="231">
        <v>287970</v>
      </c>
      <c r="H426" s="231">
        <v>185000</v>
      </c>
      <c r="I426" s="231">
        <v>185000</v>
      </c>
      <c r="J426" s="231">
        <v>0</v>
      </c>
      <c r="K426" s="231">
        <v>102970</v>
      </c>
      <c r="L426" s="104" t="s">
        <v>2470</v>
      </c>
      <c r="M426" s="104" t="s">
        <v>28</v>
      </c>
      <c r="N426" s="104" t="s">
        <v>30</v>
      </c>
    </row>
    <row r="427" spans="1:14" ht="30" x14ac:dyDescent="0.25">
      <c r="A427" s="97" t="s">
        <v>2422</v>
      </c>
      <c r="B427" s="104" t="s">
        <v>2423</v>
      </c>
      <c r="C427" s="104" t="s">
        <v>15</v>
      </c>
      <c r="D427" s="104" t="s">
        <v>1398</v>
      </c>
      <c r="E427" s="104" t="s">
        <v>26</v>
      </c>
      <c r="F427" s="236">
        <v>43067</v>
      </c>
      <c r="G427" s="231">
        <v>348912.66</v>
      </c>
      <c r="H427" s="231">
        <v>295000</v>
      </c>
      <c r="I427" s="231">
        <v>295000</v>
      </c>
      <c r="J427" s="231">
        <v>0</v>
      </c>
      <c r="K427" s="231">
        <v>53912.66</v>
      </c>
      <c r="L427" s="104" t="s">
        <v>2471</v>
      </c>
      <c r="M427" s="104" t="s">
        <v>28</v>
      </c>
      <c r="N427" s="104" t="s">
        <v>29</v>
      </c>
    </row>
    <row r="428" spans="1:14" x14ac:dyDescent="0.25">
      <c r="A428" s="97" t="s">
        <v>2424</v>
      </c>
      <c r="B428" s="104" t="s">
        <v>2425</v>
      </c>
      <c r="C428" s="104" t="s">
        <v>15</v>
      </c>
      <c r="D428" s="104" t="s">
        <v>1398</v>
      </c>
      <c r="E428" s="104" t="s">
        <v>26</v>
      </c>
      <c r="F428" s="236">
        <v>43070</v>
      </c>
      <c r="G428" s="231">
        <v>283900</v>
      </c>
      <c r="H428" s="231">
        <v>153310</v>
      </c>
      <c r="I428" s="231">
        <v>153310</v>
      </c>
      <c r="J428" s="231">
        <v>0</v>
      </c>
      <c r="K428" s="231">
        <v>130590</v>
      </c>
      <c r="L428" s="104" t="s">
        <v>2472</v>
      </c>
      <c r="M428" s="104" t="s">
        <v>20</v>
      </c>
      <c r="N428" s="104" t="s">
        <v>164</v>
      </c>
    </row>
    <row r="429" spans="1:14" ht="45" x14ac:dyDescent="0.25">
      <c r="A429" s="97" t="s">
        <v>2426</v>
      </c>
      <c r="B429" s="104" t="s">
        <v>2427</v>
      </c>
      <c r="C429" s="104" t="s">
        <v>15</v>
      </c>
      <c r="D429" s="104" t="s">
        <v>1398</v>
      </c>
      <c r="E429" s="104" t="s">
        <v>26</v>
      </c>
      <c r="F429" s="236">
        <v>43070</v>
      </c>
      <c r="G429" s="231">
        <v>464300</v>
      </c>
      <c r="H429" s="231">
        <v>293000</v>
      </c>
      <c r="I429" s="231">
        <v>293000</v>
      </c>
      <c r="J429" s="231">
        <v>0</v>
      </c>
      <c r="K429" s="231">
        <v>171300</v>
      </c>
      <c r="L429" s="104" t="s">
        <v>2473</v>
      </c>
      <c r="M429" s="104" t="s">
        <v>28</v>
      </c>
      <c r="N429" s="104" t="s">
        <v>2474</v>
      </c>
    </row>
    <row r="430" spans="1:14" ht="30" x14ac:dyDescent="0.25">
      <c r="A430" s="97" t="s">
        <v>2428</v>
      </c>
      <c r="B430" s="104" t="s">
        <v>2429</v>
      </c>
      <c r="C430" s="104" t="s">
        <v>919</v>
      </c>
      <c r="D430" s="104" t="s">
        <v>920</v>
      </c>
      <c r="E430" s="104" t="s">
        <v>66</v>
      </c>
      <c r="F430" s="236">
        <v>43061</v>
      </c>
      <c r="G430" s="231">
        <v>3333115.63</v>
      </c>
      <c r="H430" s="231">
        <v>2022431.87</v>
      </c>
      <c r="I430" s="231">
        <v>2022431.87</v>
      </c>
      <c r="J430" s="231">
        <v>0</v>
      </c>
      <c r="K430" s="231">
        <v>1310683.76</v>
      </c>
      <c r="L430" s="104" t="s">
        <v>2475</v>
      </c>
      <c r="M430" s="104" t="s">
        <v>28</v>
      </c>
      <c r="N430" s="104" t="s">
        <v>29</v>
      </c>
    </row>
    <row r="431" spans="1:14" ht="30" x14ac:dyDescent="0.25">
      <c r="A431" s="97" t="s">
        <v>2430</v>
      </c>
      <c r="B431" s="104" t="s">
        <v>2431</v>
      </c>
      <c r="C431" s="104" t="s">
        <v>15</v>
      </c>
      <c r="D431" s="104" t="s">
        <v>1398</v>
      </c>
      <c r="E431" s="104" t="s">
        <v>26</v>
      </c>
      <c r="F431" s="236">
        <v>43070</v>
      </c>
      <c r="G431" s="231">
        <v>276005.28000000003</v>
      </c>
      <c r="H431" s="231">
        <v>231500</v>
      </c>
      <c r="I431" s="231">
        <v>231500</v>
      </c>
      <c r="J431" s="231">
        <v>0</v>
      </c>
      <c r="K431" s="231">
        <v>44505.279999999999</v>
      </c>
      <c r="L431" s="104" t="s">
        <v>2476</v>
      </c>
      <c r="M431" s="104" t="s">
        <v>53</v>
      </c>
      <c r="N431" s="104" t="s">
        <v>150</v>
      </c>
    </row>
    <row r="432" spans="1:14" ht="45" x14ac:dyDescent="0.25">
      <c r="A432" s="97" t="s">
        <v>2432</v>
      </c>
      <c r="B432" s="104" t="s">
        <v>2433</v>
      </c>
      <c r="C432" s="104" t="s">
        <v>15</v>
      </c>
      <c r="D432" s="104" t="s">
        <v>1398</v>
      </c>
      <c r="E432" s="104" t="s">
        <v>26</v>
      </c>
      <c r="F432" s="236">
        <v>43068</v>
      </c>
      <c r="G432" s="231">
        <v>318172</v>
      </c>
      <c r="H432" s="231">
        <v>206800</v>
      </c>
      <c r="I432" s="231">
        <v>206800</v>
      </c>
      <c r="J432" s="231">
        <v>0</v>
      </c>
      <c r="K432" s="231">
        <v>111372</v>
      </c>
      <c r="L432" s="104" t="s">
        <v>2477</v>
      </c>
      <c r="M432" s="104" t="s">
        <v>28</v>
      </c>
      <c r="N432" s="104" t="s">
        <v>29</v>
      </c>
    </row>
    <row r="433" spans="1:14" x14ac:dyDescent="0.25">
      <c r="A433" s="97" t="s">
        <v>2434</v>
      </c>
      <c r="B433" s="104" t="s">
        <v>2435</v>
      </c>
      <c r="C433" s="104" t="s">
        <v>15</v>
      </c>
      <c r="D433" s="104" t="s">
        <v>1398</v>
      </c>
      <c r="E433" s="104" t="s">
        <v>26</v>
      </c>
      <c r="F433" s="236">
        <v>43070</v>
      </c>
      <c r="G433" s="231">
        <v>55537.32</v>
      </c>
      <c r="H433" s="231">
        <v>46500</v>
      </c>
      <c r="I433" s="231">
        <v>46500</v>
      </c>
      <c r="J433" s="231">
        <v>0</v>
      </c>
      <c r="K433" s="231">
        <v>9037.32</v>
      </c>
      <c r="L433" s="104" t="s">
        <v>2478</v>
      </c>
      <c r="M433" s="104" t="s">
        <v>28</v>
      </c>
      <c r="N433" s="104" t="s">
        <v>29</v>
      </c>
    </row>
    <row r="434" spans="1:14" ht="30" x14ac:dyDescent="0.25">
      <c r="A434" s="97" t="s">
        <v>2436</v>
      </c>
      <c r="B434" s="104" t="s">
        <v>2437</v>
      </c>
      <c r="C434" s="104" t="s">
        <v>15</v>
      </c>
      <c r="D434" s="104" t="s">
        <v>1398</v>
      </c>
      <c r="E434" s="104" t="s">
        <v>26</v>
      </c>
      <c r="F434" s="236">
        <v>43069</v>
      </c>
      <c r="G434" s="231">
        <v>415000</v>
      </c>
      <c r="H434" s="231">
        <v>300000</v>
      </c>
      <c r="I434" s="231">
        <v>300000</v>
      </c>
      <c r="J434" s="231">
        <v>0</v>
      </c>
      <c r="K434" s="231">
        <v>115000</v>
      </c>
      <c r="L434" s="104" t="s">
        <v>2479</v>
      </c>
      <c r="M434" s="104" t="s">
        <v>53</v>
      </c>
      <c r="N434" s="104" t="s">
        <v>150</v>
      </c>
    </row>
    <row r="435" spans="1:14" ht="30" x14ac:dyDescent="0.25">
      <c r="A435" s="97" t="s">
        <v>2438</v>
      </c>
      <c r="B435" s="104" t="s">
        <v>2439</v>
      </c>
      <c r="C435" s="104" t="s">
        <v>919</v>
      </c>
      <c r="D435" s="104" t="s">
        <v>920</v>
      </c>
      <c r="E435" s="104" t="s">
        <v>66</v>
      </c>
      <c r="F435" s="236">
        <v>43039</v>
      </c>
      <c r="G435" s="231">
        <v>377160.29</v>
      </c>
      <c r="H435" s="231">
        <v>231387</v>
      </c>
      <c r="I435" s="231">
        <v>231387</v>
      </c>
      <c r="J435" s="231">
        <v>0</v>
      </c>
      <c r="K435" s="231">
        <v>145773.29</v>
      </c>
      <c r="L435" s="104" t="s">
        <v>2480</v>
      </c>
      <c r="M435" s="104" t="s">
        <v>20</v>
      </c>
      <c r="N435" s="104" t="s">
        <v>63</v>
      </c>
    </row>
    <row r="436" spans="1:14" ht="30" x14ac:dyDescent="0.25">
      <c r="A436" s="242" t="s">
        <v>2440</v>
      </c>
      <c r="B436" s="243" t="s">
        <v>2441</v>
      </c>
      <c r="C436" s="243" t="s">
        <v>919</v>
      </c>
      <c r="D436" s="243" t="s">
        <v>920</v>
      </c>
      <c r="E436" s="243" t="s">
        <v>66</v>
      </c>
      <c r="F436" s="249">
        <v>43039</v>
      </c>
      <c r="G436" s="244">
        <v>480466.02</v>
      </c>
      <c r="H436" s="244">
        <v>294871.58</v>
      </c>
      <c r="I436" s="244">
        <v>294871.58</v>
      </c>
      <c r="J436" s="244">
        <v>0</v>
      </c>
      <c r="K436" s="244">
        <v>185594.44</v>
      </c>
      <c r="L436" s="243" t="s">
        <v>2480</v>
      </c>
      <c r="M436" s="243" t="s">
        <v>20</v>
      </c>
      <c r="N436" s="243" t="s">
        <v>63</v>
      </c>
    </row>
    <row r="437" spans="1:14" x14ac:dyDescent="0.25">
      <c r="A437" s="130" t="s">
        <v>2481</v>
      </c>
      <c r="B437" s="130" t="s">
        <v>2482</v>
      </c>
      <c r="C437" s="130" t="s">
        <v>15</v>
      </c>
      <c r="D437" s="130" t="s">
        <v>1398</v>
      </c>
      <c r="E437" s="130" t="s">
        <v>26</v>
      </c>
      <c r="F437" s="225">
        <v>43074</v>
      </c>
      <c r="G437" s="231">
        <v>346327</v>
      </c>
      <c r="H437" s="231">
        <v>294377.95</v>
      </c>
      <c r="I437" s="231">
        <v>294377.95</v>
      </c>
      <c r="J437" s="231">
        <v>0</v>
      </c>
      <c r="K437" s="231">
        <v>51949.05</v>
      </c>
      <c r="L437" s="104" t="s">
        <v>2483</v>
      </c>
      <c r="M437" s="104" t="s">
        <v>20</v>
      </c>
      <c r="N437" s="104" t="s">
        <v>199</v>
      </c>
    </row>
    <row r="438" spans="1:14" x14ac:dyDescent="0.25">
      <c r="A438" s="130" t="s">
        <v>2484</v>
      </c>
      <c r="B438" s="130" t="s">
        <v>2485</v>
      </c>
      <c r="C438" s="130" t="s">
        <v>15</v>
      </c>
      <c r="D438" s="130" t="s">
        <v>1398</v>
      </c>
      <c r="E438" s="130" t="s">
        <v>26</v>
      </c>
      <c r="F438" s="225">
        <v>43073</v>
      </c>
      <c r="G438" s="231">
        <v>74260</v>
      </c>
      <c r="H438" s="231">
        <v>63121</v>
      </c>
      <c r="I438" s="231">
        <v>63121</v>
      </c>
      <c r="J438" s="231">
        <v>0</v>
      </c>
      <c r="K438" s="231">
        <v>11139</v>
      </c>
      <c r="L438" s="104" t="s">
        <v>2486</v>
      </c>
      <c r="M438" s="104" t="s">
        <v>28</v>
      </c>
      <c r="N438" s="104" t="s">
        <v>412</v>
      </c>
    </row>
    <row r="439" spans="1:14" x14ac:dyDescent="0.25">
      <c r="A439" s="130" t="s">
        <v>2487</v>
      </c>
      <c r="B439" s="130" t="s">
        <v>2488</v>
      </c>
      <c r="C439" s="130" t="s">
        <v>919</v>
      </c>
      <c r="D439" s="130" t="s">
        <v>920</v>
      </c>
      <c r="E439" s="130" t="s">
        <v>66</v>
      </c>
      <c r="F439" s="225">
        <v>43032</v>
      </c>
      <c r="G439" s="231">
        <v>1345588.57</v>
      </c>
      <c r="H439" s="231">
        <v>824395.53</v>
      </c>
      <c r="I439" s="231">
        <v>824395.53</v>
      </c>
      <c r="J439" s="231">
        <v>0</v>
      </c>
      <c r="K439" s="231">
        <v>521193.04</v>
      </c>
      <c r="L439" s="104" t="s">
        <v>1021</v>
      </c>
      <c r="M439" s="104" t="s">
        <v>39</v>
      </c>
      <c r="N439" s="104" t="s">
        <v>144</v>
      </c>
    </row>
    <row r="440" spans="1:14" x14ac:dyDescent="0.25">
      <c r="A440" s="130" t="s">
        <v>2489</v>
      </c>
      <c r="B440" s="130" t="s">
        <v>2490</v>
      </c>
      <c r="C440" s="130" t="s">
        <v>919</v>
      </c>
      <c r="D440" s="130" t="s">
        <v>920</v>
      </c>
      <c r="E440" s="130" t="s">
        <v>66</v>
      </c>
      <c r="F440" s="225">
        <v>43032</v>
      </c>
      <c r="G440" s="231">
        <v>1074474.17</v>
      </c>
      <c r="H440" s="231">
        <v>657818.93000000005</v>
      </c>
      <c r="I440" s="231">
        <v>657818.93000000005</v>
      </c>
      <c r="J440" s="231">
        <v>0</v>
      </c>
      <c r="K440" s="231">
        <v>416655.24</v>
      </c>
      <c r="L440" s="104" t="s">
        <v>1021</v>
      </c>
      <c r="M440" s="104" t="s">
        <v>53</v>
      </c>
      <c r="N440" s="104" t="s">
        <v>143</v>
      </c>
    </row>
    <row r="441" spans="1:14" x14ac:dyDescent="0.25">
      <c r="A441" s="130" t="s">
        <v>2491</v>
      </c>
      <c r="B441" s="130" t="s">
        <v>2492</v>
      </c>
      <c r="C441" s="130" t="s">
        <v>919</v>
      </c>
      <c r="D441" s="130" t="s">
        <v>920</v>
      </c>
      <c r="E441" s="130" t="s">
        <v>66</v>
      </c>
      <c r="F441" s="225">
        <v>43032</v>
      </c>
      <c r="G441" s="231">
        <v>1008309.6</v>
      </c>
      <c r="H441" s="231">
        <v>545984.63</v>
      </c>
      <c r="I441" s="231">
        <v>545984.63</v>
      </c>
      <c r="J441" s="231">
        <v>0</v>
      </c>
      <c r="K441" s="231">
        <v>462324.97</v>
      </c>
      <c r="L441" s="104" t="s">
        <v>1021</v>
      </c>
      <c r="M441" s="104" t="s">
        <v>39</v>
      </c>
      <c r="N441" s="104" t="s">
        <v>144</v>
      </c>
    </row>
    <row r="442" spans="1:14" x14ac:dyDescent="0.25">
      <c r="A442" s="130" t="s">
        <v>2493</v>
      </c>
      <c r="B442" s="130" t="s">
        <v>2494</v>
      </c>
      <c r="C442" s="130" t="s">
        <v>15</v>
      </c>
      <c r="D442" s="130" t="s">
        <v>1398</v>
      </c>
      <c r="E442" s="130" t="s">
        <v>26</v>
      </c>
      <c r="F442" s="225">
        <v>43074</v>
      </c>
      <c r="G442" s="231">
        <v>355800.17</v>
      </c>
      <c r="H442" s="231">
        <v>300000</v>
      </c>
      <c r="I442" s="231">
        <v>300000</v>
      </c>
      <c r="J442" s="231">
        <v>0</v>
      </c>
      <c r="K442" s="231">
        <v>55800.17</v>
      </c>
      <c r="L442" s="104" t="s">
        <v>2495</v>
      </c>
      <c r="M442" s="104" t="s">
        <v>28</v>
      </c>
      <c r="N442" s="104" t="s">
        <v>168</v>
      </c>
    </row>
    <row r="443" spans="1:14" x14ac:dyDescent="0.25">
      <c r="A443" s="130" t="s">
        <v>2496</v>
      </c>
      <c r="B443" s="130" t="s">
        <v>2497</v>
      </c>
      <c r="C443" s="130" t="s">
        <v>919</v>
      </c>
      <c r="D443" s="130" t="s">
        <v>920</v>
      </c>
      <c r="E443" s="130" t="s">
        <v>66</v>
      </c>
      <c r="F443" s="225">
        <v>43032</v>
      </c>
      <c r="G443" s="231">
        <v>2575951.67</v>
      </c>
      <c r="H443" s="231">
        <v>1577032.61</v>
      </c>
      <c r="I443" s="231">
        <v>1577032.61</v>
      </c>
      <c r="J443" s="231">
        <v>0</v>
      </c>
      <c r="K443" s="231">
        <v>998919.06</v>
      </c>
      <c r="L443" s="104" t="s">
        <v>1021</v>
      </c>
      <c r="M443" s="104" t="s">
        <v>39</v>
      </c>
      <c r="N443" s="104" t="s">
        <v>38</v>
      </c>
    </row>
    <row r="444" spans="1:14" ht="45" x14ac:dyDescent="0.25">
      <c r="A444" s="130" t="s">
        <v>2498</v>
      </c>
      <c r="B444" s="130" t="s">
        <v>2499</v>
      </c>
      <c r="C444" s="130" t="s">
        <v>15</v>
      </c>
      <c r="D444" s="130" t="s">
        <v>1398</v>
      </c>
      <c r="E444" s="130" t="s">
        <v>26</v>
      </c>
      <c r="F444" s="225">
        <v>43069</v>
      </c>
      <c r="G444" s="231">
        <v>72830</v>
      </c>
      <c r="H444" s="231">
        <v>61500</v>
      </c>
      <c r="I444" s="231">
        <v>61500</v>
      </c>
      <c r="J444" s="231">
        <v>0</v>
      </c>
      <c r="K444" s="231">
        <v>11330</v>
      </c>
      <c r="L444" s="104" t="s">
        <v>2500</v>
      </c>
      <c r="M444" s="104" t="s">
        <v>20</v>
      </c>
      <c r="N444" s="104" t="s">
        <v>63</v>
      </c>
    </row>
    <row r="445" spans="1:14" x14ac:dyDescent="0.25">
      <c r="A445" s="130" t="s">
        <v>2501</v>
      </c>
      <c r="B445" s="130" t="s">
        <v>2502</v>
      </c>
      <c r="C445" s="130" t="s">
        <v>919</v>
      </c>
      <c r="D445" s="130" t="s">
        <v>920</v>
      </c>
      <c r="E445" s="130" t="s">
        <v>66</v>
      </c>
      <c r="F445" s="225">
        <v>43059</v>
      </c>
      <c r="G445" s="231">
        <v>2190789.13</v>
      </c>
      <c r="H445" s="231">
        <v>1318433.74</v>
      </c>
      <c r="I445" s="231">
        <v>1318433.74</v>
      </c>
      <c r="J445" s="231">
        <v>0</v>
      </c>
      <c r="K445" s="231">
        <v>872355.39</v>
      </c>
      <c r="L445" s="104" t="s">
        <v>1176</v>
      </c>
      <c r="M445" s="104" t="s">
        <v>53</v>
      </c>
      <c r="N445" s="104" t="s">
        <v>54</v>
      </c>
    </row>
    <row r="446" spans="1:14" x14ac:dyDescent="0.25">
      <c r="A446" s="130" t="s">
        <v>2503</v>
      </c>
      <c r="B446" s="130" t="s">
        <v>2504</v>
      </c>
      <c r="C446" s="130" t="s">
        <v>919</v>
      </c>
      <c r="D446" s="130" t="s">
        <v>920</v>
      </c>
      <c r="E446" s="130" t="s">
        <v>66</v>
      </c>
      <c r="F446" s="225">
        <v>43059</v>
      </c>
      <c r="G446" s="231">
        <v>2913314.36</v>
      </c>
      <c r="H446" s="231">
        <v>1630903.12</v>
      </c>
      <c r="I446" s="231">
        <v>1630903.12</v>
      </c>
      <c r="J446" s="231">
        <v>0</v>
      </c>
      <c r="K446" s="231">
        <v>1282411.24</v>
      </c>
      <c r="L446" s="104" t="s">
        <v>1176</v>
      </c>
      <c r="M446" s="104" t="s">
        <v>53</v>
      </c>
      <c r="N446" s="104" t="s">
        <v>54</v>
      </c>
    </row>
    <row r="447" spans="1:14" x14ac:dyDescent="0.25">
      <c r="A447" s="130" t="s">
        <v>2505</v>
      </c>
      <c r="B447" s="130" t="s">
        <v>2506</v>
      </c>
      <c r="C447" s="130" t="s">
        <v>15</v>
      </c>
      <c r="D447" s="130" t="s">
        <v>1398</v>
      </c>
      <c r="E447" s="130" t="s">
        <v>26</v>
      </c>
      <c r="F447" s="225">
        <v>43068</v>
      </c>
      <c r="G447" s="231">
        <v>713700</v>
      </c>
      <c r="H447" s="231">
        <v>300000</v>
      </c>
      <c r="I447" s="231">
        <v>300000</v>
      </c>
      <c r="J447" s="231">
        <v>0</v>
      </c>
      <c r="K447" s="231">
        <v>413700</v>
      </c>
      <c r="L447" s="104" t="s">
        <v>2507</v>
      </c>
      <c r="M447" s="104" t="s">
        <v>20</v>
      </c>
      <c r="N447" s="104" t="s">
        <v>63</v>
      </c>
    </row>
    <row r="448" spans="1:14" x14ac:dyDescent="0.25">
      <c r="A448" s="130" t="s">
        <v>2508</v>
      </c>
      <c r="B448" s="130" t="s">
        <v>2509</v>
      </c>
      <c r="C448" s="130" t="s">
        <v>15</v>
      </c>
      <c r="D448" s="130" t="s">
        <v>1398</v>
      </c>
      <c r="E448" s="130" t="s">
        <v>26</v>
      </c>
      <c r="F448" s="225">
        <v>43068</v>
      </c>
      <c r="G448" s="231">
        <v>436424.64</v>
      </c>
      <c r="H448" s="231">
        <v>300000</v>
      </c>
      <c r="I448" s="231">
        <v>300000</v>
      </c>
      <c r="J448" s="231">
        <v>0</v>
      </c>
      <c r="K448" s="231">
        <v>136424.64000000001</v>
      </c>
      <c r="L448" s="104" t="s">
        <v>2510</v>
      </c>
      <c r="M448" s="104" t="s">
        <v>28</v>
      </c>
      <c r="N448" s="104" t="s">
        <v>2511</v>
      </c>
    </row>
    <row r="449" spans="1:14" x14ac:dyDescent="0.25">
      <c r="A449" s="130" t="s">
        <v>2512</v>
      </c>
      <c r="B449" s="130" t="s">
        <v>2513</v>
      </c>
      <c r="C449" s="130" t="s">
        <v>919</v>
      </c>
      <c r="D449" s="130" t="s">
        <v>920</v>
      </c>
      <c r="E449" s="130" t="s">
        <v>66</v>
      </c>
      <c r="F449" s="225">
        <v>43059</v>
      </c>
      <c r="G449" s="231">
        <v>2071352.9</v>
      </c>
      <c r="H449" s="231">
        <v>1071769.82</v>
      </c>
      <c r="I449" s="231">
        <v>1071769.82</v>
      </c>
      <c r="J449" s="231">
        <v>0</v>
      </c>
      <c r="K449" s="231">
        <v>999583.08</v>
      </c>
      <c r="L449" s="104" t="s">
        <v>1176</v>
      </c>
      <c r="M449" s="104" t="s">
        <v>53</v>
      </c>
      <c r="N449" s="104" t="s">
        <v>54</v>
      </c>
    </row>
    <row r="450" spans="1:14" x14ac:dyDescent="0.25">
      <c r="A450" s="130" t="s">
        <v>2514</v>
      </c>
      <c r="B450" s="130" t="s">
        <v>2515</v>
      </c>
      <c r="C450" s="130" t="s">
        <v>15</v>
      </c>
      <c r="D450" s="130" t="s">
        <v>1398</v>
      </c>
      <c r="E450" s="130" t="s">
        <v>26</v>
      </c>
      <c r="F450" s="225">
        <v>43068</v>
      </c>
      <c r="G450" s="231">
        <v>333540</v>
      </c>
      <c r="H450" s="231">
        <v>282972.77</v>
      </c>
      <c r="I450" s="231">
        <v>282972.77</v>
      </c>
      <c r="J450" s="231">
        <v>0</v>
      </c>
      <c r="K450" s="231">
        <v>50567.23</v>
      </c>
      <c r="L450" s="104" t="s">
        <v>2516</v>
      </c>
      <c r="M450" s="104" t="s">
        <v>53</v>
      </c>
      <c r="N450" s="104" t="s">
        <v>150</v>
      </c>
    </row>
    <row r="451" spans="1:14" x14ac:dyDescent="0.25">
      <c r="A451" s="130" t="s">
        <v>2517</v>
      </c>
      <c r="B451" s="130" t="s">
        <v>2518</v>
      </c>
      <c r="C451" s="130" t="s">
        <v>15</v>
      </c>
      <c r="D451" s="130" t="s">
        <v>1398</v>
      </c>
      <c r="E451" s="130" t="s">
        <v>26</v>
      </c>
      <c r="F451" s="225">
        <v>43070</v>
      </c>
      <c r="G451" s="231">
        <v>182177.85</v>
      </c>
      <c r="H451" s="231">
        <v>153029.39000000001</v>
      </c>
      <c r="I451" s="231">
        <v>153029.39000000001</v>
      </c>
      <c r="J451" s="231">
        <v>0</v>
      </c>
      <c r="K451" s="231">
        <v>29148.46</v>
      </c>
      <c r="L451" s="104" t="s">
        <v>2519</v>
      </c>
      <c r="M451" s="104" t="s">
        <v>28</v>
      </c>
      <c r="N451" s="104" t="s">
        <v>213</v>
      </c>
    </row>
    <row r="452" spans="1:14" x14ac:dyDescent="0.25">
      <c r="A452" s="130" t="s">
        <v>2520</v>
      </c>
      <c r="B452" s="130" t="s">
        <v>2521</v>
      </c>
      <c r="C452" s="130" t="s">
        <v>15</v>
      </c>
      <c r="D452" s="130" t="s">
        <v>117</v>
      </c>
      <c r="E452" s="130" t="s">
        <v>17</v>
      </c>
      <c r="F452" s="225">
        <v>43070</v>
      </c>
      <c r="G452" s="231">
        <v>22935776.359999999</v>
      </c>
      <c r="H452" s="231">
        <v>8106616.7199999997</v>
      </c>
      <c r="I452" s="231">
        <v>8106616.7199999997</v>
      </c>
      <c r="J452" s="231">
        <v>0</v>
      </c>
      <c r="K452" s="231">
        <v>14829159.640000001</v>
      </c>
      <c r="L452" s="104" t="s">
        <v>1070</v>
      </c>
      <c r="M452" s="104" t="s">
        <v>28</v>
      </c>
      <c r="N452" s="104" t="s">
        <v>140</v>
      </c>
    </row>
    <row r="453" spans="1:14" x14ac:dyDescent="0.25">
      <c r="A453" s="130" t="s">
        <v>2522</v>
      </c>
      <c r="B453" s="130" t="s">
        <v>2523</v>
      </c>
      <c r="C453" s="130" t="s">
        <v>15</v>
      </c>
      <c r="D453" s="130" t="s">
        <v>1398</v>
      </c>
      <c r="E453" s="130" t="s">
        <v>26</v>
      </c>
      <c r="F453" s="225">
        <v>43074</v>
      </c>
      <c r="G453" s="231">
        <v>373800</v>
      </c>
      <c r="H453" s="231">
        <v>300000</v>
      </c>
      <c r="I453" s="231">
        <v>300000</v>
      </c>
      <c r="J453" s="231">
        <v>0</v>
      </c>
      <c r="K453" s="231">
        <v>73800</v>
      </c>
      <c r="L453" s="104" t="s">
        <v>2524</v>
      </c>
      <c r="M453" s="104" t="s">
        <v>53</v>
      </c>
      <c r="N453" s="104" t="s">
        <v>54</v>
      </c>
    </row>
    <row r="454" spans="1:14" ht="30" x14ac:dyDescent="0.25">
      <c r="A454" s="130" t="s">
        <v>2525</v>
      </c>
      <c r="B454" s="130" t="s">
        <v>2526</v>
      </c>
      <c r="C454" s="130" t="s">
        <v>15</v>
      </c>
      <c r="D454" s="130" t="s">
        <v>1398</v>
      </c>
      <c r="E454" s="130" t="s">
        <v>26</v>
      </c>
      <c r="F454" s="225">
        <v>43070</v>
      </c>
      <c r="G454" s="231">
        <v>78516.3</v>
      </c>
      <c r="H454" s="231">
        <v>66738</v>
      </c>
      <c r="I454" s="231">
        <v>66738</v>
      </c>
      <c r="J454" s="231">
        <v>0</v>
      </c>
      <c r="K454" s="231">
        <v>11778.3</v>
      </c>
      <c r="L454" s="104" t="s">
        <v>2527</v>
      </c>
      <c r="M454" s="104" t="s">
        <v>39</v>
      </c>
      <c r="N454" s="104" t="s">
        <v>1642</v>
      </c>
    </row>
    <row r="455" spans="1:14" x14ac:dyDescent="0.25">
      <c r="A455" s="130" t="s">
        <v>2528</v>
      </c>
      <c r="B455" s="130" t="s">
        <v>2529</v>
      </c>
      <c r="C455" s="130" t="s">
        <v>919</v>
      </c>
      <c r="D455" s="130" t="s">
        <v>920</v>
      </c>
      <c r="E455" s="130" t="s">
        <v>66</v>
      </c>
      <c r="F455" s="225">
        <v>43059</v>
      </c>
      <c r="G455" s="231">
        <v>674717.75</v>
      </c>
      <c r="H455" s="231">
        <v>408288.57</v>
      </c>
      <c r="I455" s="231">
        <v>408288.57</v>
      </c>
      <c r="J455" s="231">
        <v>0</v>
      </c>
      <c r="K455" s="231">
        <v>266429.18</v>
      </c>
      <c r="L455" s="104" t="s">
        <v>2530</v>
      </c>
      <c r="M455" s="104" t="s">
        <v>28</v>
      </c>
      <c r="N455" s="104" t="s">
        <v>30</v>
      </c>
    </row>
    <row r="456" spans="1:14" x14ac:dyDescent="0.25">
      <c r="A456" s="130" t="s">
        <v>2531</v>
      </c>
      <c r="B456" s="130" t="s">
        <v>2532</v>
      </c>
      <c r="C456" s="130" t="s">
        <v>15</v>
      </c>
      <c r="D456" s="130" t="s">
        <v>1398</v>
      </c>
      <c r="E456" s="130" t="s">
        <v>26</v>
      </c>
      <c r="F456" s="225">
        <v>43074</v>
      </c>
      <c r="G456" s="231">
        <v>477524</v>
      </c>
      <c r="H456" s="231">
        <v>300000</v>
      </c>
      <c r="I456" s="231">
        <v>300000</v>
      </c>
      <c r="J456" s="231">
        <v>0</v>
      </c>
      <c r="K456" s="231">
        <v>177524</v>
      </c>
      <c r="L456" s="104" t="s">
        <v>2532</v>
      </c>
      <c r="M456" s="104" t="s">
        <v>53</v>
      </c>
      <c r="N456" s="104" t="s">
        <v>54</v>
      </c>
    </row>
    <row r="457" spans="1:14" x14ac:dyDescent="0.25">
      <c r="A457" s="130" t="s">
        <v>2533</v>
      </c>
      <c r="B457" s="130" t="s">
        <v>2534</v>
      </c>
      <c r="C457" s="130" t="s">
        <v>15</v>
      </c>
      <c r="D457" s="130" t="s">
        <v>1398</v>
      </c>
      <c r="E457" s="130" t="s">
        <v>26</v>
      </c>
      <c r="F457" s="225">
        <v>43074</v>
      </c>
      <c r="G457" s="231">
        <v>65747.5</v>
      </c>
      <c r="H457" s="231">
        <v>55885.37</v>
      </c>
      <c r="I457" s="231">
        <v>55885.37</v>
      </c>
      <c r="J457" s="231">
        <v>0</v>
      </c>
      <c r="K457" s="231">
        <v>9862.1299999999992</v>
      </c>
      <c r="L457" s="104" t="s">
        <v>2535</v>
      </c>
      <c r="M457" s="104" t="s">
        <v>28</v>
      </c>
      <c r="N457" s="104" t="s">
        <v>1912</v>
      </c>
    </row>
    <row r="458" spans="1:14" ht="45" x14ac:dyDescent="0.25">
      <c r="A458" s="130" t="s">
        <v>2536</v>
      </c>
      <c r="B458" s="130" t="s">
        <v>2537</v>
      </c>
      <c r="C458" s="130" t="s">
        <v>15</v>
      </c>
      <c r="D458" s="130" t="s">
        <v>1398</v>
      </c>
      <c r="E458" s="130" t="s">
        <v>26</v>
      </c>
      <c r="F458" s="225">
        <v>43052</v>
      </c>
      <c r="G458" s="231">
        <v>340492.3</v>
      </c>
      <c r="H458" s="231">
        <v>289418.45</v>
      </c>
      <c r="I458" s="231">
        <v>289418.45</v>
      </c>
      <c r="J458" s="231">
        <v>0</v>
      </c>
      <c r="K458" s="231">
        <v>51073.85</v>
      </c>
      <c r="L458" s="104" t="s">
        <v>2538</v>
      </c>
      <c r="M458" s="104" t="s">
        <v>53</v>
      </c>
      <c r="N458" s="104" t="s">
        <v>54</v>
      </c>
    </row>
    <row r="459" spans="1:14" x14ac:dyDescent="0.25">
      <c r="A459" s="130" t="s">
        <v>2539</v>
      </c>
      <c r="B459" s="130" t="s">
        <v>2540</v>
      </c>
      <c r="C459" s="130" t="s">
        <v>919</v>
      </c>
      <c r="D459" s="130" t="s">
        <v>920</v>
      </c>
      <c r="E459" s="130" t="s">
        <v>66</v>
      </c>
      <c r="F459" s="225">
        <v>43045</v>
      </c>
      <c r="G459" s="231">
        <v>344901.75</v>
      </c>
      <c r="H459" s="231">
        <v>213791.05</v>
      </c>
      <c r="I459" s="231">
        <v>213791.05</v>
      </c>
      <c r="J459" s="231">
        <v>0</v>
      </c>
      <c r="K459" s="231">
        <v>131110.70000000001</v>
      </c>
      <c r="L459" s="104" t="s">
        <v>1084</v>
      </c>
      <c r="M459" s="104" t="s">
        <v>39</v>
      </c>
      <c r="N459" s="104" t="s">
        <v>146</v>
      </c>
    </row>
    <row r="460" spans="1:14" x14ac:dyDescent="0.25">
      <c r="A460" s="130" t="s">
        <v>2541</v>
      </c>
      <c r="B460" s="130" t="s">
        <v>2542</v>
      </c>
      <c r="C460" s="130" t="s">
        <v>15</v>
      </c>
      <c r="D460" s="130" t="s">
        <v>1398</v>
      </c>
      <c r="E460" s="130" t="s">
        <v>26</v>
      </c>
      <c r="F460" s="225">
        <v>43076</v>
      </c>
      <c r="G460" s="231">
        <v>765000</v>
      </c>
      <c r="H460" s="231">
        <v>300000</v>
      </c>
      <c r="I460" s="231">
        <v>300000</v>
      </c>
      <c r="J460" s="231">
        <v>0</v>
      </c>
      <c r="K460" s="231">
        <v>465000</v>
      </c>
      <c r="L460" s="104" t="s">
        <v>2543</v>
      </c>
      <c r="M460" s="104" t="s">
        <v>53</v>
      </c>
      <c r="N460" s="104" t="s">
        <v>150</v>
      </c>
    </row>
    <row r="461" spans="1:14" x14ac:dyDescent="0.25">
      <c r="A461" s="130" t="s">
        <v>2544</v>
      </c>
      <c r="B461" s="130" t="s">
        <v>2545</v>
      </c>
      <c r="C461" s="130" t="s">
        <v>919</v>
      </c>
      <c r="D461" s="130" t="s">
        <v>920</v>
      </c>
      <c r="E461" s="130" t="s">
        <v>66</v>
      </c>
      <c r="F461" s="225">
        <v>43059</v>
      </c>
      <c r="G461" s="231">
        <v>1609807.98</v>
      </c>
      <c r="H461" s="231">
        <v>984554.05</v>
      </c>
      <c r="I461" s="231">
        <v>984554.05</v>
      </c>
      <c r="J461" s="231">
        <v>0</v>
      </c>
      <c r="K461" s="231">
        <v>625253.93000000005</v>
      </c>
      <c r="L461" s="104" t="s">
        <v>1021</v>
      </c>
      <c r="M461" s="104" t="s">
        <v>39</v>
      </c>
      <c r="N461" s="104" t="s">
        <v>144</v>
      </c>
    </row>
    <row r="462" spans="1:14" x14ac:dyDescent="0.25">
      <c r="A462" s="130" t="s">
        <v>2546</v>
      </c>
      <c r="B462" s="130" t="s">
        <v>2547</v>
      </c>
      <c r="C462" s="130" t="s">
        <v>919</v>
      </c>
      <c r="D462" s="130" t="s">
        <v>920</v>
      </c>
      <c r="E462" s="130" t="s">
        <v>66</v>
      </c>
      <c r="F462" s="225">
        <v>43045</v>
      </c>
      <c r="G462" s="231">
        <v>552889.25</v>
      </c>
      <c r="H462" s="231">
        <v>341596.05</v>
      </c>
      <c r="I462" s="231">
        <v>341596.05</v>
      </c>
      <c r="J462" s="231">
        <v>0</v>
      </c>
      <c r="K462" s="231">
        <v>211293.2</v>
      </c>
      <c r="L462" s="104" t="s">
        <v>1084</v>
      </c>
      <c r="M462" s="104" t="s">
        <v>39</v>
      </c>
      <c r="N462" s="104" t="s">
        <v>146</v>
      </c>
    </row>
    <row r="463" spans="1:14" ht="30" x14ac:dyDescent="0.25">
      <c r="A463" s="130" t="s">
        <v>2548</v>
      </c>
      <c r="B463" s="130" t="s">
        <v>2549</v>
      </c>
      <c r="C463" s="130" t="s">
        <v>15</v>
      </c>
      <c r="D463" s="130" t="s">
        <v>1398</v>
      </c>
      <c r="E463" s="130" t="s">
        <v>26</v>
      </c>
      <c r="F463" s="225">
        <v>43059</v>
      </c>
      <c r="G463" s="231">
        <v>100255.46</v>
      </c>
      <c r="H463" s="231">
        <v>84222.42</v>
      </c>
      <c r="I463" s="231">
        <v>84222.42</v>
      </c>
      <c r="J463" s="231">
        <v>0</v>
      </c>
      <c r="K463" s="231">
        <v>16033.04</v>
      </c>
      <c r="L463" s="104" t="s">
        <v>2550</v>
      </c>
      <c r="M463" s="104" t="s">
        <v>28</v>
      </c>
      <c r="N463" s="104" t="s">
        <v>412</v>
      </c>
    </row>
    <row r="464" spans="1:14" x14ac:dyDescent="0.25">
      <c r="A464" s="130" t="s">
        <v>2551</v>
      </c>
      <c r="B464" s="130" t="s">
        <v>2552</v>
      </c>
      <c r="C464" s="130" t="s">
        <v>919</v>
      </c>
      <c r="D464" s="130" t="s">
        <v>920</v>
      </c>
      <c r="E464" s="130" t="s">
        <v>66</v>
      </c>
      <c r="F464" s="225">
        <v>43059</v>
      </c>
      <c r="G464" s="231">
        <v>360515.35</v>
      </c>
      <c r="H464" s="231">
        <v>223159.21</v>
      </c>
      <c r="I464" s="231">
        <v>223159.21</v>
      </c>
      <c r="J464" s="231">
        <v>0</v>
      </c>
      <c r="K464" s="231">
        <v>137356.14000000001</v>
      </c>
      <c r="L464" s="104" t="s">
        <v>1084</v>
      </c>
      <c r="M464" s="104" t="s">
        <v>39</v>
      </c>
      <c r="N464" s="104" t="s">
        <v>146</v>
      </c>
    </row>
    <row r="465" spans="1:14" x14ac:dyDescent="0.25">
      <c r="A465" s="130" t="s">
        <v>2553</v>
      </c>
      <c r="B465" s="130" t="s">
        <v>2554</v>
      </c>
      <c r="C465" s="130" t="s">
        <v>15</v>
      </c>
      <c r="D465" s="130" t="s">
        <v>1398</v>
      </c>
      <c r="E465" s="130" t="s">
        <v>26</v>
      </c>
      <c r="F465" s="225">
        <v>43049</v>
      </c>
      <c r="G465" s="231">
        <v>290913</v>
      </c>
      <c r="H465" s="231">
        <v>247276</v>
      </c>
      <c r="I465" s="231">
        <v>247276</v>
      </c>
      <c r="J465" s="231">
        <v>0</v>
      </c>
      <c r="K465" s="231">
        <v>43637</v>
      </c>
      <c r="L465" s="104" t="s">
        <v>2555</v>
      </c>
      <c r="M465" s="104" t="s">
        <v>39</v>
      </c>
      <c r="N465" s="104" t="s">
        <v>134</v>
      </c>
    </row>
    <row r="466" spans="1:14" x14ac:dyDescent="0.25">
      <c r="A466" s="130" t="s">
        <v>2556</v>
      </c>
      <c r="B466" s="130" t="s">
        <v>2557</v>
      </c>
      <c r="C466" s="130" t="s">
        <v>15</v>
      </c>
      <c r="D466" s="130" t="s">
        <v>1398</v>
      </c>
      <c r="E466" s="130" t="s">
        <v>26</v>
      </c>
      <c r="F466" s="225">
        <v>43063</v>
      </c>
      <c r="G466" s="231">
        <v>394298.6</v>
      </c>
      <c r="H466" s="231">
        <v>196000</v>
      </c>
      <c r="I466" s="231">
        <v>196000</v>
      </c>
      <c r="J466" s="231">
        <v>0</v>
      </c>
      <c r="K466" s="231">
        <v>198298.6</v>
      </c>
      <c r="L466" s="104" t="s">
        <v>2558</v>
      </c>
      <c r="M466" s="104" t="s">
        <v>53</v>
      </c>
      <c r="N466" s="104" t="s">
        <v>185</v>
      </c>
    </row>
    <row r="467" spans="1:14" x14ac:dyDescent="0.25">
      <c r="A467" s="130" t="s">
        <v>2559</v>
      </c>
      <c r="B467" s="130" t="s">
        <v>2560</v>
      </c>
      <c r="C467" s="130" t="s">
        <v>919</v>
      </c>
      <c r="D467" s="130" t="s">
        <v>920</v>
      </c>
      <c r="E467" s="130" t="s">
        <v>66</v>
      </c>
      <c r="F467" s="225">
        <v>43059</v>
      </c>
      <c r="G467" s="231">
        <v>906855</v>
      </c>
      <c r="H467" s="231">
        <v>555718.30000000005</v>
      </c>
      <c r="I467" s="231">
        <v>555718.30000000005</v>
      </c>
      <c r="J467" s="231">
        <v>0</v>
      </c>
      <c r="K467" s="231">
        <v>351136.7</v>
      </c>
      <c r="L467" s="104" t="s">
        <v>2561</v>
      </c>
      <c r="M467" s="104" t="s">
        <v>39</v>
      </c>
      <c r="N467" s="104" t="s">
        <v>146</v>
      </c>
    </row>
    <row r="468" spans="1:14" x14ac:dyDescent="0.25">
      <c r="A468" s="130" t="s">
        <v>2562</v>
      </c>
      <c r="B468" s="130" t="s">
        <v>2563</v>
      </c>
      <c r="C468" s="130" t="s">
        <v>15</v>
      </c>
      <c r="D468" s="130" t="s">
        <v>2421</v>
      </c>
      <c r="E468" s="130" t="s">
        <v>17</v>
      </c>
      <c r="F468" s="225">
        <v>43080</v>
      </c>
      <c r="G468" s="231">
        <v>225791</v>
      </c>
      <c r="H468" s="231">
        <v>146764.15</v>
      </c>
      <c r="I468" s="231">
        <v>146764.15</v>
      </c>
      <c r="J468" s="231">
        <v>0</v>
      </c>
      <c r="K468" s="231">
        <v>79026.850000000006</v>
      </c>
      <c r="L468" s="104" t="s">
        <v>76</v>
      </c>
      <c r="M468" s="104" t="s">
        <v>20</v>
      </c>
      <c r="N468" s="104" t="s">
        <v>199</v>
      </c>
    </row>
    <row r="469" spans="1:14" x14ac:dyDescent="0.25">
      <c r="A469" s="130" t="s">
        <v>2564</v>
      </c>
      <c r="B469" s="130" t="s">
        <v>2565</v>
      </c>
      <c r="C469" s="130" t="s">
        <v>15</v>
      </c>
      <c r="D469" s="130" t="s">
        <v>1398</v>
      </c>
      <c r="E469" s="130" t="s">
        <v>26</v>
      </c>
      <c r="F469" s="225">
        <v>43053</v>
      </c>
      <c r="G469" s="231">
        <v>92476.18</v>
      </c>
      <c r="H469" s="231">
        <v>73900</v>
      </c>
      <c r="I469" s="231">
        <v>73900</v>
      </c>
      <c r="J469" s="231">
        <v>0</v>
      </c>
      <c r="K469" s="231">
        <v>18576.18</v>
      </c>
      <c r="L469" s="104" t="s">
        <v>2566</v>
      </c>
      <c r="M469" s="104" t="s">
        <v>20</v>
      </c>
      <c r="N469" s="104" t="s">
        <v>2567</v>
      </c>
    </row>
    <row r="470" spans="1:14" ht="30" x14ac:dyDescent="0.25">
      <c r="A470" s="130" t="s">
        <v>2568</v>
      </c>
      <c r="B470" s="130" t="s">
        <v>2569</v>
      </c>
      <c r="C470" s="130" t="s">
        <v>15</v>
      </c>
      <c r="D470" s="130" t="s">
        <v>1398</v>
      </c>
      <c r="E470" s="130" t="s">
        <v>26</v>
      </c>
      <c r="F470" s="225">
        <v>43076</v>
      </c>
      <c r="G470" s="231">
        <v>355866.4</v>
      </c>
      <c r="H470" s="231">
        <v>300000</v>
      </c>
      <c r="I470" s="231">
        <v>300000</v>
      </c>
      <c r="J470" s="231">
        <v>0</v>
      </c>
      <c r="K470" s="231">
        <v>55866.400000000001</v>
      </c>
      <c r="L470" s="104" t="s">
        <v>2570</v>
      </c>
      <c r="M470" s="104" t="s">
        <v>20</v>
      </c>
      <c r="N470" s="104" t="s">
        <v>2571</v>
      </c>
    </row>
    <row r="471" spans="1:14" x14ac:dyDescent="0.25">
      <c r="A471" s="130" t="s">
        <v>2572</v>
      </c>
      <c r="B471" s="130" t="s">
        <v>2573</v>
      </c>
      <c r="C471" s="130" t="s">
        <v>15</v>
      </c>
      <c r="D471" s="130" t="s">
        <v>1398</v>
      </c>
      <c r="E471" s="130" t="s">
        <v>26</v>
      </c>
      <c r="F471" s="225">
        <v>43060</v>
      </c>
      <c r="G471" s="231">
        <v>348232.93</v>
      </c>
      <c r="H471" s="231">
        <v>291049.73</v>
      </c>
      <c r="I471" s="231">
        <v>291049.73</v>
      </c>
      <c r="J471" s="231">
        <v>0</v>
      </c>
      <c r="K471" s="231">
        <v>57183.199999999997</v>
      </c>
      <c r="L471" s="104" t="s">
        <v>2574</v>
      </c>
      <c r="M471" s="104" t="s">
        <v>28</v>
      </c>
      <c r="N471" s="104" t="s">
        <v>2575</v>
      </c>
    </row>
    <row r="472" spans="1:14" x14ac:dyDescent="0.25">
      <c r="A472" s="130" t="s">
        <v>2576</v>
      </c>
      <c r="B472" s="130" t="s">
        <v>2577</v>
      </c>
      <c r="C472" s="130" t="s">
        <v>1350</v>
      </c>
      <c r="D472" s="130" t="s">
        <v>1351</v>
      </c>
      <c r="E472" s="130" t="s">
        <v>17</v>
      </c>
      <c r="F472" s="225">
        <v>43049</v>
      </c>
      <c r="G472" s="231">
        <v>4232122.5</v>
      </c>
      <c r="H472" s="231">
        <v>3597304.12</v>
      </c>
      <c r="I472" s="231">
        <v>3597304.12</v>
      </c>
      <c r="J472" s="231">
        <v>0</v>
      </c>
      <c r="K472" s="231">
        <v>634818.38</v>
      </c>
      <c r="L472" s="104" t="s">
        <v>592</v>
      </c>
      <c r="M472" s="104" t="s">
        <v>53</v>
      </c>
      <c r="N472" s="104" t="s">
        <v>946</v>
      </c>
    </row>
    <row r="473" spans="1:14" x14ac:dyDescent="0.25">
      <c r="A473" s="130" t="s">
        <v>2578</v>
      </c>
      <c r="B473" s="130" t="s">
        <v>2579</v>
      </c>
      <c r="C473" s="130" t="s">
        <v>15</v>
      </c>
      <c r="D473" s="130" t="s">
        <v>1398</v>
      </c>
      <c r="E473" s="130" t="s">
        <v>26</v>
      </c>
      <c r="F473" s="225">
        <v>43048</v>
      </c>
      <c r="G473" s="231">
        <v>103318.9</v>
      </c>
      <c r="H473" s="231">
        <v>67000</v>
      </c>
      <c r="I473" s="231">
        <v>67000</v>
      </c>
      <c r="J473" s="231">
        <v>0</v>
      </c>
      <c r="K473" s="231">
        <v>36318.9</v>
      </c>
      <c r="L473" s="104" t="s">
        <v>2580</v>
      </c>
      <c r="M473" s="104" t="s">
        <v>20</v>
      </c>
      <c r="N473" s="104" t="s">
        <v>63</v>
      </c>
    </row>
    <row r="474" spans="1:14" ht="30" x14ac:dyDescent="0.25">
      <c r="A474" s="130" t="s">
        <v>2581</v>
      </c>
      <c r="B474" s="130" t="s">
        <v>2582</v>
      </c>
      <c r="C474" s="130" t="s">
        <v>15</v>
      </c>
      <c r="D474" s="130" t="s">
        <v>2421</v>
      </c>
      <c r="E474" s="130" t="s">
        <v>17</v>
      </c>
      <c r="F474" s="225">
        <v>43076</v>
      </c>
      <c r="G474" s="231">
        <v>128308</v>
      </c>
      <c r="H474" s="231">
        <v>107778</v>
      </c>
      <c r="I474" s="231">
        <v>107778</v>
      </c>
      <c r="J474" s="231">
        <v>0</v>
      </c>
      <c r="K474" s="231">
        <v>20530</v>
      </c>
      <c r="L474" s="104" t="s">
        <v>2583</v>
      </c>
      <c r="M474" s="104" t="s">
        <v>20</v>
      </c>
      <c r="N474" s="104" t="s">
        <v>63</v>
      </c>
    </row>
    <row r="475" spans="1:14" x14ac:dyDescent="0.25">
      <c r="A475" s="130" t="s">
        <v>2584</v>
      </c>
      <c r="B475" s="130" t="s">
        <v>2585</v>
      </c>
      <c r="C475" s="130" t="s">
        <v>15</v>
      </c>
      <c r="D475" s="130" t="s">
        <v>2421</v>
      </c>
      <c r="E475" s="130" t="s">
        <v>17</v>
      </c>
      <c r="F475" s="225">
        <v>43070</v>
      </c>
      <c r="G475" s="231">
        <v>472219.5</v>
      </c>
      <c r="H475" s="231">
        <v>396664.38</v>
      </c>
      <c r="I475" s="231">
        <v>396664.38</v>
      </c>
      <c r="J475" s="231">
        <v>0</v>
      </c>
      <c r="K475" s="231">
        <v>75555.12</v>
      </c>
      <c r="L475" s="104" t="s">
        <v>136</v>
      </c>
      <c r="M475" s="104" t="s">
        <v>28</v>
      </c>
      <c r="N475" s="104" t="s">
        <v>137</v>
      </c>
    </row>
    <row r="476" spans="1:14" x14ac:dyDescent="0.25">
      <c r="A476" s="130" t="s">
        <v>2586</v>
      </c>
      <c r="B476" s="130" t="s">
        <v>2587</v>
      </c>
      <c r="C476" s="130" t="s">
        <v>15</v>
      </c>
      <c r="D476" s="130" t="s">
        <v>1398</v>
      </c>
      <c r="E476" s="130" t="s">
        <v>26</v>
      </c>
      <c r="F476" s="225">
        <v>43076</v>
      </c>
      <c r="G476" s="231">
        <v>382043.96</v>
      </c>
      <c r="H476" s="231">
        <v>300000</v>
      </c>
      <c r="I476" s="231">
        <v>300000</v>
      </c>
      <c r="J476" s="231">
        <v>0</v>
      </c>
      <c r="K476" s="231">
        <v>82043.960000000006</v>
      </c>
      <c r="L476" s="104" t="s">
        <v>2588</v>
      </c>
      <c r="M476" s="104" t="s">
        <v>39</v>
      </c>
      <c r="N476" s="104" t="s">
        <v>146</v>
      </c>
    </row>
    <row r="477" spans="1:14" x14ac:dyDescent="0.25">
      <c r="A477" s="267" t="s">
        <v>2589</v>
      </c>
      <c r="B477" s="267" t="s">
        <v>2590</v>
      </c>
      <c r="C477" s="267" t="s">
        <v>1350</v>
      </c>
      <c r="D477" s="267" t="s">
        <v>1351</v>
      </c>
      <c r="E477" s="267" t="s">
        <v>17</v>
      </c>
      <c r="F477" s="268">
        <v>43062</v>
      </c>
      <c r="G477" s="244">
        <v>3681633.87</v>
      </c>
      <c r="H477" s="244">
        <v>3121536.54</v>
      </c>
      <c r="I477" s="244">
        <v>3121536.54</v>
      </c>
      <c r="J477" s="244">
        <v>0</v>
      </c>
      <c r="K477" s="244">
        <v>560097.32999999996</v>
      </c>
      <c r="L477" s="243" t="s">
        <v>502</v>
      </c>
      <c r="M477" s="243" t="s">
        <v>28</v>
      </c>
      <c r="N477" s="243" t="s">
        <v>2591</v>
      </c>
    </row>
    <row r="478" spans="1:14" x14ac:dyDescent="0.25">
      <c r="A478" s="130" t="s">
        <v>2621</v>
      </c>
      <c r="B478" s="130" t="s">
        <v>2622</v>
      </c>
      <c r="C478" s="130" t="s">
        <v>15</v>
      </c>
      <c r="D478" s="130" t="s">
        <v>1398</v>
      </c>
      <c r="E478" s="130" t="s">
        <v>26</v>
      </c>
      <c r="F478" s="225">
        <v>43026</v>
      </c>
      <c r="G478" s="244">
        <v>477820</v>
      </c>
      <c r="H478" s="244">
        <v>300000</v>
      </c>
      <c r="I478" s="244">
        <v>300000</v>
      </c>
      <c r="J478" s="244">
        <v>0</v>
      </c>
      <c r="K478" s="297">
        <v>177820</v>
      </c>
      <c r="L478" s="130" t="s">
        <v>171</v>
      </c>
      <c r="M478" s="130" t="s">
        <v>20</v>
      </c>
      <c r="N478" s="130" t="s">
        <v>63</v>
      </c>
    </row>
    <row r="479" spans="1:14" ht="15" customHeight="1" x14ac:dyDescent="0.25">
      <c r="A479" s="130" t="s">
        <v>2623</v>
      </c>
      <c r="B479" s="130" t="s">
        <v>2624</v>
      </c>
      <c r="C479" s="130" t="s">
        <v>15</v>
      </c>
      <c r="D479" s="130" t="s">
        <v>1398</v>
      </c>
      <c r="E479" s="130" t="s">
        <v>26</v>
      </c>
      <c r="F479" s="225">
        <v>43076</v>
      </c>
      <c r="G479" s="244">
        <v>298950</v>
      </c>
      <c r="H479" s="244">
        <v>240000</v>
      </c>
      <c r="I479" s="244">
        <v>240000</v>
      </c>
      <c r="J479" s="244">
        <v>0</v>
      </c>
      <c r="K479" s="297">
        <v>58950</v>
      </c>
      <c r="L479" s="130" t="s">
        <v>2625</v>
      </c>
      <c r="M479" s="130" t="s">
        <v>28</v>
      </c>
      <c r="N479" s="130" t="s">
        <v>1348</v>
      </c>
    </row>
    <row r="480" spans="1:14" ht="15" customHeight="1" x14ac:dyDescent="0.25">
      <c r="A480" s="130" t="s">
        <v>2626</v>
      </c>
      <c r="B480" s="130" t="s">
        <v>2627</v>
      </c>
      <c r="C480" s="130" t="s">
        <v>15</v>
      </c>
      <c r="D480" s="130" t="s">
        <v>1398</v>
      </c>
      <c r="E480" s="130" t="s">
        <v>26</v>
      </c>
      <c r="F480" s="225">
        <v>43076</v>
      </c>
      <c r="G480" s="244">
        <v>256472.5</v>
      </c>
      <c r="H480" s="244">
        <v>218001.62</v>
      </c>
      <c r="I480" s="244">
        <v>218001.62</v>
      </c>
      <c r="J480" s="244">
        <v>0</v>
      </c>
      <c r="K480" s="297">
        <v>38470.879999999997</v>
      </c>
      <c r="L480" s="130" t="s">
        <v>2628</v>
      </c>
      <c r="M480" s="130" t="s">
        <v>53</v>
      </c>
      <c r="N480" s="130" t="s">
        <v>150</v>
      </c>
    </row>
    <row r="481" spans="1:14" ht="15" customHeight="1" x14ac:dyDescent="0.25">
      <c r="A481" s="130" t="s">
        <v>2629</v>
      </c>
      <c r="B481" s="130" t="s">
        <v>2630</v>
      </c>
      <c r="C481" s="130" t="s">
        <v>919</v>
      </c>
      <c r="D481" s="130" t="s">
        <v>920</v>
      </c>
      <c r="E481" s="130" t="s">
        <v>66</v>
      </c>
      <c r="F481" s="225">
        <v>43059</v>
      </c>
      <c r="G481" s="244">
        <v>846518.75</v>
      </c>
      <c r="H481" s="244">
        <v>511181.29</v>
      </c>
      <c r="I481" s="244">
        <v>511181.29</v>
      </c>
      <c r="J481" s="244">
        <v>0</v>
      </c>
      <c r="K481" s="297">
        <v>335337.46000000002</v>
      </c>
      <c r="L481" s="130" t="s">
        <v>2631</v>
      </c>
      <c r="M481" s="130" t="s">
        <v>28</v>
      </c>
      <c r="N481" s="130" t="s">
        <v>30</v>
      </c>
    </row>
    <row r="482" spans="1:14" ht="15" customHeight="1" x14ac:dyDescent="0.25">
      <c r="A482" s="130" t="s">
        <v>2632</v>
      </c>
      <c r="B482" s="130" t="s">
        <v>2633</v>
      </c>
      <c r="C482" s="130" t="s">
        <v>919</v>
      </c>
      <c r="D482" s="130" t="s">
        <v>920</v>
      </c>
      <c r="E482" s="130" t="s">
        <v>66</v>
      </c>
      <c r="F482" s="225">
        <v>43063</v>
      </c>
      <c r="G482" s="244">
        <v>2072215.18</v>
      </c>
      <c r="H482" s="244">
        <v>1265844.8</v>
      </c>
      <c r="I482" s="244">
        <v>1265844.8</v>
      </c>
      <c r="J482" s="244">
        <v>0</v>
      </c>
      <c r="K482" s="297">
        <v>806370.38</v>
      </c>
      <c r="L482" s="130" t="s">
        <v>1021</v>
      </c>
      <c r="M482" s="130" t="s">
        <v>39</v>
      </c>
      <c r="N482" s="130" t="s">
        <v>144</v>
      </c>
    </row>
    <row r="483" spans="1:14" ht="15" customHeight="1" x14ac:dyDescent="0.25">
      <c r="A483" s="130" t="s">
        <v>2634</v>
      </c>
      <c r="B483" s="130" t="s">
        <v>2635</v>
      </c>
      <c r="C483" s="130" t="s">
        <v>919</v>
      </c>
      <c r="D483" s="130" t="s">
        <v>920</v>
      </c>
      <c r="E483" s="130" t="s">
        <v>66</v>
      </c>
      <c r="F483" s="225">
        <v>43063</v>
      </c>
      <c r="G483" s="244">
        <v>2300055.75</v>
      </c>
      <c r="H483" s="244">
        <v>1254041.21</v>
      </c>
      <c r="I483" s="244">
        <v>1254041.21</v>
      </c>
      <c r="J483" s="244">
        <v>0</v>
      </c>
      <c r="K483" s="297">
        <v>1046014.54</v>
      </c>
      <c r="L483" s="130" t="s">
        <v>1021</v>
      </c>
      <c r="M483" s="130" t="s">
        <v>39</v>
      </c>
      <c r="N483" s="130" t="s">
        <v>144</v>
      </c>
    </row>
    <row r="484" spans="1:14" ht="15" customHeight="1" x14ac:dyDescent="0.25">
      <c r="A484" s="130" t="s">
        <v>2636</v>
      </c>
      <c r="B484" s="130" t="s">
        <v>2637</v>
      </c>
      <c r="C484" s="130" t="s">
        <v>15</v>
      </c>
      <c r="D484" s="130" t="s">
        <v>1398</v>
      </c>
      <c r="E484" s="130" t="s">
        <v>26</v>
      </c>
      <c r="F484" s="225">
        <v>43081</v>
      </c>
      <c r="G484" s="244">
        <v>474233.14</v>
      </c>
      <c r="H484" s="244">
        <v>300000</v>
      </c>
      <c r="I484" s="244">
        <v>300000</v>
      </c>
      <c r="J484" s="244">
        <v>0</v>
      </c>
      <c r="K484" s="297">
        <v>174233.14</v>
      </c>
      <c r="L484" s="130" t="s">
        <v>2638</v>
      </c>
      <c r="M484" s="130" t="s">
        <v>28</v>
      </c>
      <c r="N484" s="130" t="s">
        <v>29</v>
      </c>
    </row>
    <row r="485" spans="1:14" ht="15" customHeight="1" x14ac:dyDescent="0.25">
      <c r="A485" s="130" t="s">
        <v>2639</v>
      </c>
      <c r="B485" s="130" t="s">
        <v>2640</v>
      </c>
      <c r="C485" s="130" t="s">
        <v>15</v>
      </c>
      <c r="D485" s="130" t="s">
        <v>1398</v>
      </c>
      <c r="E485" s="130" t="s">
        <v>26</v>
      </c>
      <c r="F485" s="225">
        <v>43080</v>
      </c>
      <c r="G485" s="244">
        <v>320529</v>
      </c>
      <c r="H485" s="244">
        <v>272449.65000000002</v>
      </c>
      <c r="I485" s="244">
        <v>272449.65000000002</v>
      </c>
      <c r="J485" s="244">
        <v>0</v>
      </c>
      <c r="K485" s="297">
        <v>48079.35</v>
      </c>
      <c r="L485" s="130" t="s">
        <v>2641</v>
      </c>
      <c r="M485" s="130" t="s">
        <v>28</v>
      </c>
      <c r="N485" s="130" t="s">
        <v>1352</v>
      </c>
    </row>
    <row r="486" spans="1:14" ht="15" customHeight="1" x14ac:dyDescent="0.25">
      <c r="A486" s="130" t="s">
        <v>2642</v>
      </c>
      <c r="B486" s="130" t="s">
        <v>2643</v>
      </c>
      <c r="C486" s="130" t="s">
        <v>15</v>
      </c>
      <c r="D486" s="130" t="s">
        <v>1398</v>
      </c>
      <c r="E486" s="130" t="s">
        <v>26</v>
      </c>
      <c r="F486" s="225">
        <v>43074</v>
      </c>
      <c r="G486" s="244">
        <v>357000</v>
      </c>
      <c r="H486" s="244">
        <v>300000</v>
      </c>
      <c r="I486" s="244">
        <v>300000</v>
      </c>
      <c r="J486" s="244">
        <v>0</v>
      </c>
      <c r="K486" s="297">
        <v>57000</v>
      </c>
      <c r="L486" s="130" t="s">
        <v>2644</v>
      </c>
      <c r="M486" s="130" t="s">
        <v>20</v>
      </c>
      <c r="N486" s="130" t="s">
        <v>2645</v>
      </c>
    </row>
    <row r="487" spans="1:14" ht="15" customHeight="1" x14ac:dyDescent="0.25">
      <c r="A487" s="130" t="s">
        <v>2646</v>
      </c>
      <c r="B487" s="130" t="s">
        <v>2647</v>
      </c>
      <c r="C487" s="130" t="s">
        <v>919</v>
      </c>
      <c r="D487" s="130" t="s">
        <v>920</v>
      </c>
      <c r="E487" s="130" t="s">
        <v>66</v>
      </c>
      <c r="F487" s="225">
        <v>43063</v>
      </c>
      <c r="G487" s="244">
        <v>348521.7</v>
      </c>
      <c r="H487" s="244">
        <v>216024.77</v>
      </c>
      <c r="I487" s="244">
        <v>216024.77</v>
      </c>
      <c r="J487" s="244">
        <v>0</v>
      </c>
      <c r="K487" s="297">
        <v>132496.93</v>
      </c>
      <c r="L487" s="130" t="s">
        <v>2648</v>
      </c>
      <c r="M487" s="130" t="s">
        <v>28</v>
      </c>
      <c r="N487" s="130" t="s">
        <v>29</v>
      </c>
    </row>
    <row r="488" spans="1:14" ht="15" customHeight="1" x14ac:dyDescent="0.25">
      <c r="A488" s="130" t="s">
        <v>2649</v>
      </c>
      <c r="B488" s="130" t="s">
        <v>2650</v>
      </c>
      <c r="C488" s="130" t="s">
        <v>15</v>
      </c>
      <c r="D488" s="130" t="s">
        <v>117</v>
      </c>
      <c r="E488" s="130" t="s">
        <v>17</v>
      </c>
      <c r="F488" s="225">
        <v>43070</v>
      </c>
      <c r="G488" s="244">
        <v>24417234.77</v>
      </c>
      <c r="H488" s="244">
        <v>11648905.02</v>
      </c>
      <c r="I488" s="244">
        <v>11648905.02</v>
      </c>
      <c r="J488" s="244">
        <v>0</v>
      </c>
      <c r="K488" s="297">
        <v>12768329.75</v>
      </c>
      <c r="L488" s="130" t="s">
        <v>2651</v>
      </c>
      <c r="M488" s="130" t="s">
        <v>28</v>
      </c>
      <c r="N488" s="130" t="s">
        <v>29</v>
      </c>
    </row>
    <row r="489" spans="1:14" ht="15" customHeight="1" x14ac:dyDescent="0.25">
      <c r="A489" s="130" t="s">
        <v>2652</v>
      </c>
      <c r="B489" s="130" t="s">
        <v>2653</v>
      </c>
      <c r="C489" s="130" t="s">
        <v>15</v>
      </c>
      <c r="D489" s="130" t="s">
        <v>117</v>
      </c>
      <c r="E489" s="130" t="s">
        <v>17</v>
      </c>
      <c r="F489" s="225">
        <v>43070</v>
      </c>
      <c r="G489" s="244">
        <v>686890</v>
      </c>
      <c r="H489" s="244">
        <v>333910</v>
      </c>
      <c r="I489" s="244">
        <v>333910</v>
      </c>
      <c r="J489" s="244">
        <v>0</v>
      </c>
      <c r="K489" s="297">
        <v>352980</v>
      </c>
      <c r="L489" s="130" t="s">
        <v>2654</v>
      </c>
      <c r="M489" s="130" t="s">
        <v>28</v>
      </c>
      <c r="N489" s="130" t="s">
        <v>29</v>
      </c>
    </row>
    <row r="490" spans="1:14" ht="15" customHeight="1" x14ac:dyDescent="0.25">
      <c r="A490" s="130" t="s">
        <v>2655</v>
      </c>
      <c r="B490" s="130" t="s">
        <v>2656</v>
      </c>
      <c r="C490" s="130" t="s">
        <v>1365</v>
      </c>
      <c r="D490" s="130" t="s">
        <v>1366</v>
      </c>
      <c r="E490" s="130" t="s">
        <v>66</v>
      </c>
      <c r="F490" s="225">
        <v>43032</v>
      </c>
      <c r="G490" s="244">
        <v>5046385.26</v>
      </c>
      <c r="H490" s="244">
        <v>2807464.53</v>
      </c>
      <c r="I490" s="244">
        <v>2807464.53</v>
      </c>
      <c r="J490" s="244">
        <v>0</v>
      </c>
      <c r="K490" s="297">
        <v>2238920.73</v>
      </c>
      <c r="L490" s="130" t="s">
        <v>2657</v>
      </c>
      <c r="M490" s="130" t="s">
        <v>39</v>
      </c>
      <c r="N490" s="130" t="s">
        <v>144</v>
      </c>
    </row>
    <row r="491" spans="1:14" ht="15" customHeight="1" x14ac:dyDescent="0.25">
      <c r="A491" s="130" t="s">
        <v>2658</v>
      </c>
      <c r="B491" s="130" t="s">
        <v>2659</v>
      </c>
      <c r="C491" s="130" t="s">
        <v>1365</v>
      </c>
      <c r="D491" s="130" t="s">
        <v>1366</v>
      </c>
      <c r="E491" s="130" t="s">
        <v>66</v>
      </c>
      <c r="F491" s="225">
        <v>43063</v>
      </c>
      <c r="G491" s="244">
        <v>458246.81</v>
      </c>
      <c r="H491" s="244">
        <v>293367.51</v>
      </c>
      <c r="I491" s="244">
        <v>293367.51</v>
      </c>
      <c r="J491" s="244">
        <v>0</v>
      </c>
      <c r="K491" s="297">
        <v>164879.29999999999</v>
      </c>
      <c r="L491" s="130" t="s">
        <v>2660</v>
      </c>
      <c r="M491" s="130" t="s">
        <v>53</v>
      </c>
      <c r="N491" s="130" t="s">
        <v>1571</v>
      </c>
    </row>
    <row r="492" spans="1:14" ht="15" customHeight="1" x14ac:dyDescent="0.25">
      <c r="A492" s="130" t="s">
        <v>2661</v>
      </c>
      <c r="B492" s="130" t="s">
        <v>2662</v>
      </c>
      <c r="C492" s="130" t="s">
        <v>1365</v>
      </c>
      <c r="D492" s="130" t="s">
        <v>1366</v>
      </c>
      <c r="E492" s="130" t="s">
        <v>66</v>
      </c>
      <c r="F492" s="225">
        <v>43059</v>
      </c>
      <c r="G492" s="244">
        <v>3321093.52</v>
      </c>
      <c r="H492" s="244">
        <v>2014714.91</v>
      </c>
      <c r="I492" s="244">
        <v>2014714.91</v>
      </c>
      <c r="J492" s="244">
        <v>0</v>
      </c>
      <c r="K492" s="297">
        <v>1306378.6100000001</v>
      </c>
      <c r="L492" s="130" t="s">
        <v>232</v>
      </c>
      <c r="M492" s="130" t="s">
        <v>53</v>
      </c>
      <c r="N492" s="130" t="s">
        <v>54</v>
      </c>
    </row>
    <row r="493" spans="1:14" ht="15" customHeight="1" x14ac:dyDescent="0.25">
      <c r="A493" s="130" t="s">
        <v>2663</v>
      </c>
      <c r="B493" s="130" t="s">
        <v>2664</v>
      </c>
      <c r="C493" s="130" t="s">
        <v>1365</v>
      </c>
      <c r="D493" s="130" t="s">
        <v>1366</v>
      </c>
      <c r="E493" s="130" t="s">
        <v>66</v>
      </c>
      <c r="F493" s="225">
        <v>43059</v>
      </c>
      <c r="G493" s="244">
        <v>562619.31000000006</v>
      </c>
      <c r="H493" s="244">
        <v>355779.11</v>
      </c>
      <c r="I493" s="244">
        <v>355779.11</v>
      </c>
      <c r="J493" s="244">
        <v>0</v>
      </c>
      <c r="K493" s="297">
        <v>206840.2</v>
      </c>
      <c r="L493" s="130" t="s">
        <v>232</v>
      </c>
      <c r="M493" s="130" t="s">
        <v>53</v>
      </c>
      <c r="N493" s="130" t="s">
        <v>54</v>
      </c>
    </row>
    <row r="494" spans="1:14" ht="15" customHeight="1" x14ac:dyDescent="0.25">
      <c r="A494" s="130" t="s">
        <v>2665</v>
      </c>
      <c r="B494" s="130" t="s">
        <v>2666</v>
      </c>
      <c r="C494" s="130" t="s">
        <v>1365</v>
      </c>
      <c r="D494" s="130" t="s">
        <v>1366</v>
      </c>
      <c r="E494" s="130" t="s">
        <v>66</v>
      </c>
      <c r="F494" s="225">
        <v>43059</v>
      </c>
      <c r="G494" s="244">
        <v>450287.71</v>
      </c>
      <c r="H494" s="244">
        <v>288378.28999999998</v>
      </c>
      <c r="I494" s="244">
        <v>288378.28999999998</v>
      </c>
      <c r="J494" s="244">
        <v>0</v>
      </c>
      <c r="K494" s="297">
        <v>161909.42000000001</v>
      </c>
      <c r="L494" s="130" t="s">
        <v>232</v>
      </c>
      <c r="M494" s="130" t="s">
        <v>53</v>
      </c>
      <c r="N494" s="130" t="s">
        <v>54</v>
      </c>
    </row>
    <row r="495" spans="1:14" ht="15" customHeight="1" x14ac:dyDescent="0.25">
      <c r="A495" s="130" t="s">
        <v>2667</v>
      </c>
      <c r="B495" s="130" t="s">
        <v>2668</v>
      </c>
      <c r="C495" s="130" t="s">
        <v>1365</v>
      </c>
      <c r="D495" s="130" t="s">
        <v>1366</v>
      </c>
      <c r="E495" s="130" t="s">
        <v>66</v>
      </c>
      <c r="F495" s="225">
        <v>43045</v>
      </c>
      <c r="G495" s="244">
        <v>3463121.77</v>
      </c>
      <c r="H495" s="244">
        <v>2091794.75</v>
      </c>
      <c r="I495" s="244">
        <v>2091794.75</v>
      </c>
      <c r="J495" s="244">
        <v>0</v>
      </c>
      <c r="K495" s="297">
        <v>1371327.02</v>
      </c>
      <c r="L495" s="130" t="s">
        <v>2669</v>
      </c>
      <c r="M495" s="130" t="s">
        <v>44</v>
      </c>
      <c r="N495" s="130" t="s">
        <v>45</v>
      </c>
    </row>
    <row r="496" spans="1:14" s="183" customFormat="1" ht="15" customHeight="1" x14ac:dyDescent="0.25">
      <c r="A496" s="130" t="s">
        <v>2670</v>
      </c>
      <c r="B496" s="130" t="s">
        <v>2671</v>
      </c>
      <c r="C496" s="130" t="s">
        <v>15</v>
      </c>
      <c r="D496" s="130" t="s">
        <v>1398</v>
      </c>
      <c r="E496" s="130" t="s">
        <v>26</v>
      </c>
      <c r="F496" s="225">
        <v>43066</v>
      </c>
      <c r="G496" s="244">
        <v>294200</v>
      </c>
      <c r="H496" s="244">
        <v>247128</v>
      </c>
      <c r="I496" s="244">
        <v>247128</v>
      </c>
      <c r="J496" s="244">
        <v>0</v>
      </c>
      <c r="K496" s="297">
        <v>47072</v>
      </c>
      <c r="L496" s="130" t="s">
        <v>2672</v>
      </c>
      <c r="M496" s="130" t="s">
        <v>28</v>
      </c>
      <c r="N496" s="130" t="s">
        <v>2673</v>
      </c>
    </row>
    <row r="497" spans="1:14" ht="15" customHeight="1" x14ac:dyDescent="0.25">
      <c r="A497" s="130" t="s">
        <v>2674</v>
      </c>
      <c r="B497" s="130" t="s">
        <v>2675</v>
      </c>
      <c r="C497" s="130" t="s">
        <v>15</v>
      </c>
      <c r="D497" s="130" t="s">
        <v>1398</v>
      </c>
      <c r="E497" s="130" t="s">
        <v>26</v>
      </c>
      <c r="F497" s="225">
        <v>43066</v>
      </c>
      <c r="G497" s="244">
        <v>471280.2</v>
      </c>
      <c r="H497" s="244">
        <v>300000</v>
      </c>
      <c r="I497" s="244">
        <v>300000</v>
      </c>
      <c r="J497" s="244">
        <v>0</v>
      </c>
      <c r="K497" s="297">
        <v>171280.2</v>
      </c>
      <c r="L497" s="130" t="s">
        <v>2676</v>
      </c>
      <c r="M497" s="130" t="s">
        <v>28</v>
      </c>
      <c r="N497" s="130" t="s">
        <v>29</v>
      </c>
    </row>
    <row r="498" spans="1:14" ht="15" customHeight="1" x14ac:dyDescent="0.25">
      <c r="A498" s="130" t="s">
        <v>2677</v>
      </c>
      <c r="B498" s="130" t="s">
        <v>2678</v>
      </c>
      <c r="C498" s="130" t="s">
        <v>15</v>
      </c>
      <c r="D498" s="130" t="s">
        <v>1398</v>
      </c>
      <c r="E498" s="130" t="s">
        <v>26</v>
      </c>
      <c r="F498" s="225">
        <v>43069</v>
      </c>
      <c r="G498" s="244">
        <v>334606.84000000003</v>
      </c>
      <c r="H498" s="244">
        <v>284415</v>
      </c>
      <c r="I498" s="244">
        <v>284415</v>
      </c>
      <c r="J498" s="244">
        <v>0</v>
      </c>
      <c r="K498" s="297">
        <v>50191.839999999997</v>
      </c>
      <c r="L498" s="130" t="s">
        <v>2679</v>
      </c>
      <c r="M498" s="130" t="s">
        <v>44</v>
      </c>
      <c r="N498" s="130" t="s">
        <v>2680</v>
      </c>
    </row>
    <row r="499" spans="1:14" ht="15" customHeight="1" x14ac:dyDescent="0.25">
      <c r="A499" s="130" t="s">
        <v>2681</v>
      </c>
      <c r="B499" s="130" t="s">
        <v>2682</v>
      </c>
      <c r="C499" s="130" t="s">
        <v>1365</v>
      </c>
      <c r="D499" s="130" t="s">
        <v>1366</v>
      </c>
      <c r="E499" s="130" t="s">
        <v>66</v>
      </c>
      <c r="F499" s="225">
        <v>43045</v>
      </c>
      <c r="G499" s="244">
        <v>327541.71000000002</v>
      </c>
      <c r="H499" s="244">
        <v>184031.32</v>
      </c>
      <c r="I499" s="244">
        <v>184031.32</v>
      </c>
      <c r="J499" s="244">
        <v>0</v>
      </c>
      <c r="K499" s="297">
        <v>143510.39000000001</v>
      </c>
      <c r="L499" s="130" t="s">
        <v>444</v>
      </c>
      <c r="M499" s="130" t="s">
        <v>44</v>
      </c>
      <c r="N499" s="130" t="s">
        <v>187</v>
      </c>
    </row>
    <row r="500" spans="1:14" ht="15" customHeight="1" x14ac:dyDescent="0.25">
      <c r="A500" s="130" t="s">
        <v>2683</v>
      </c>
      <c r="B500" s="130" t="s">
        <v>2684</v>
      </c>
      <c r="C500" s="130" t="s">
        <v>1365</v>
      </c>
      <c r="D500" s="130" t="s">
        <v>1366</v>
      </c>
      <c r="E500" s="130" t="s">
        <v>66</v>
      </c>
      <c r="F500" s="225">
        <v>43054</v>
      </c>
      <c r="G500" s="244">
        <v>780337.97</v>
      </c>
      <c r="H500" s="244">
        <v>486536.65</v>
      </c>
      <c r="I500" s="244">
        <v>486536.65</v>
      </c>
      <c r="J500" s="244">
        <v>0</v>
      </c>
      <c r="K500" s="297">
        <v>293801.32</v>
      </c>
      <c r="L500" s="130" t="s">
        <v>233</v>
      </c>
      <c r="M500" s="130" t="s">
        <v>53</v>
      </c>
      <c r="N500" s="130" t="s">
        <v>150</v>
      </c>
    </row>
    <row r="501" spans="1:14" ht="15" customHeight="1" x14ac:dyDescent="0.25">
      <c r="A501" s="130" t="s">
        <v>2685</v>
      </c>
      <c r="B501" s="130" t="s">
        <v>2686</v>
      </c>
      <c r="C501" s="130" t="s">
        <v>1365</v>
      </c>
      <c r="D501" s="130" t="s">
        <v>1366</v>
      </c>
      <c r="E501" s="130" t="s">
        <v>66</v>
      </c>
      <c r="F501" s="225">
        <v>43054</v>
      </c>
      <c r="G501" s="244">
        <v>2068346.19</v>
      </c>
      <c r="H501" s="244">
        <v>1260683</v>
      </c>
      <c r="I501" s="244">
        <v>1260683</v>
      </c>
      <c r="J501" s="244">
        <v>0</v>
      </c>
      <c r="K501" s="297">
        <v>807663.19</v>
      </c>
      <c r="L501" s="130" t="s">
        <v>233</v>
      </c>
      <c r="M501" s="130" t="s">
        <v>53</v>
      </c>
      <c r="N501" s="130" t="s">
        <v>150</v>
      </c>
    </row>
    <row r="502" spans="1:14" ht="15" customHeight="1" x14ac:dyDescent="0.25">
      <c r="A502" s="338" t="s">
        <v>2874</v>
      </c>
      <c r="B502" s="130" t="s">
        <v>2687</v>
      </c>
      <c r="C502" s="130" t="s">
        <v>1365</v>
      </c>
      <c r="D502" s="130" t="s">
        <v>1366</v>
      </c>
      <c r="E502" s="130" t="s">
        <v>66</v>
      </c>
      <c r="F502" s="225">
        <v>43059</v>
      </c>
      <c r="G502" s="244">
        <v>5112557.24</v>
      </c>
      <c r="H502" s="244">
        <v>3089593.16</v>
      </c>
      <c r="I502" s="244">
        <v>3089593.16</v>
      </c>
      <c r="J502" s="244">
        <v>0</v>
      </c>
      <c r="K502" s="297">
        <v>2022964.08</v>
      </c>
      <c r="L502" s="130" t="s">
        <v>232</v>
      </c>
      <c r="M502" s="130" t="s">
        <v>53</v>
      </c>
      <c r="N502" s="130" t="s">
        <v>54</v>
      </c>
    </row>
    <row r="503" spans="1:14" ht="15" customHeight="1" x14ac:dyDescent="0.25">
      <c r="A503" s="130" t="s">
        <v>2688</v>
      </c>
      <c r="B503" s="130" t="s">
        <v>2689</v>
      </c>
      <c r="C503" s="130" t="s">
        <v>1365</v>
      </c>
      <c r="D503" s="130" t="s">
        <v>1366</v>
      </c>
      <c r="E503" s="130" t="s">
        <v>66</v>
      </c>
      <c r="F503" s="225">
        <v>43059</v>
      </c>
      <c r="G503" s="244">
        <v>4064491.94</v>
      </c>
      <c r="H503" s="244">
        <v>2460753.9700000002</v>
      </c>
      <c r="I503" s="244">
        <v>2460753.9700000002</v>
      </c>
      <c r="J503" s="244">
        <v>0</v>
      </c>
      <c r="K503" s="297">
        <v>1603737.97</v>
      </c>
      <c r="L503" s="130" t="s">
        <v>232</v>
      </c>
      <c r="M503" s="130" t="s">
        <v>53</v>
      </c>
      <c r="N503" s="130" t="s">
        <v>54</v>
      </c>
    </row>
    <row r="504" spans="1:14" ht="15" customHeight="1" x14ac:dyDescent="0.25">
      <c r="A504" s="130" t="s">
        <v>2690</v>
      </c>
      <c r="B504" s="130" t="s">
        <v>2691</v>
      </c>
      <c r="C504" s="130" t="s">
        <v>1365</v>
      </c>
      <c r="D504" s="130" t="s">
        <v>1366</v>
      </c>
      <c r="E504" s="130" t="s">
        <v>66</v>
      </c>
      <c r="F504" s="225">
        <v>43054</v>
      </c>
      <c r="G504" s="244">
        <v>4168285.46</v>
      </c>
      <c r="H504" s="244">
        <v>2514892.96</v>
      </c>
      <c r="I504" s="244">
        <v>2514892.96</v>
      </c>
      <c r="J504" s="244">
        <v>0</v>
      </c>
      <c r="K504" s="297">
        <v>1653392.5</v>
      </c>
      <c r="L504" s="130" t="s">
        <v>2692</v>
      </c>
      <c r="M504" s="130" t="s">
        <v>44</v>
      </c>
      <c r="N504" s="130" t="s">
        <v>62</v>
      </c>
    </row>
    <row r="505" spans="1:14" ht="15" customHeight="1" x14ac:dyDescent="0.25">
      <c r="A505" s="130" t="s">
        <v>2693</v>
      </c>
      <c r="B505" s="130" t="s">
        <v>2694</v>
      </c>
      <c r="C505" s="130" t="s">
        <v>1365</v>
      </c>
      <c r="D505" s="130" t="s">
        <v>1366</v>
      </c>
      <c r="E505" s="130" t="s">
        <v>66</v>
      </c>
      <c r="F505" s="225">
        <v>43042</v>
      </c>
      <c r="G505" s="244">
        <v>797811.6</v>
      </c>
      <c r="H505" s="244">
        <v>497859.54</v>
      </c>
      <c r="I505" s="244">
        <v>497859.54</v>
      </c>
      <c r="J505" s="244">
        <v>0</v>
      </c>
      <c r="K505" s="297">
        <v>299952.06</v>
      </c>
      <c r="L505" s="130" t="s">
        <v>235</v>
      </c>
      <c r="M505" s="130" t="s">
        <v>20</v>
      </c>
      <c r="N505" s="130" t="s">
        <v>63</v>
      </c>
    </row>
    <row r="506" spans="1:14" ht="15" customHeight="1" x14ac:dyDescent="0.25">
      <c r="A506" s="130" t="s">
        <v>2695</v>
      </c>
      <c r="B506" s="130" t="s">
        <v>2696</v>
      </c>
      <c r="C506" s="130" t="s">
        <v>15</v>
      </c>
      <c r="D506" s="130" t="s">
        <v>1398</v>
      </c>
      <c r="E506" s="130" t="s">
        <v>26</v>
      </c>
      <c r="F506" s="225">
        <v>43073</v>
      </c>
      <c r="G506" s="244">
        <v>327800</v>
      </c>
      <c r="H506" s="244">
        <v>276000</v>
      </c>
      <c r="I506" s="244">
        <v>276000</v>
      </c>
      <c r="J506" s="244">
        <v>0</v>
      </c>
      <c r="K506" s="297">
        <v>51800</v>
      </c>
      <c r="L506" s="130" t="s">
        <v>2697</v>
      </c>
      <c r="M506" s="130" t="s">
        <v>28</v>
      </c>
      <c r="N506" s="130" t="s">
        <v>29</v>
      </c>
    </row>
    <row r="507" spans="1:14" ht="15" customHeight="1" x14ac:dyDescent="0.25">
      <c r="A507" s="130" t="s">
        <v>2698</v>
      </c>
      <c r="B507" s="130" t="s">
        <v>2699</v>
      </c>
      <c r="C507" s="130" t="s">
        <v>1365</v>
      </c>
      <c r="D507" s="130" t="s">
        <v>1366</v>
      </c>
      <c r="E507" s="130" t="s">
        <v>66</v>
      </c>
      <c r="F507" s="225">
        <v>43045</v>
      </c>
      <c r="G507" s="244">
        <v>704780.35</v>
      </c>
      <c r="H507" s="244">
        <v>442188.53</v>
      </c>
      <c r="I507" s="244">
        <v>442188.53</v>
      </c>
      <c r="J507" s="244">
        <v>0</v>
      </c>
      <c r="K507" s="297">
        <v>262591.82</v>
      </c>
      <c r="L507" s="130" t="s">
        <v>468</v>
      </c>
      <c r="M507" s="130" t="s">
        <v>20</v>
      </c>
      <c r="N507" s="130" t="s">
        <v>199</v>
      </c>
    </row>
    <row r="508" spans="1:14" ht="15" customHeight="1" x14ac:dyDescent="0.25">
      <c r="A508" s="130" t="s">
        <v>2700</v>
      </c>
      <c r="B508" s="130" t="s">
        <v>2701</v>
      </c>
      <c r="C508" s="130" t="s">
        <v>1365</v>
      </c>
      <c r="D508" s="130" t="s">
        <v>1366</v>
      </c>
      <c r="E508" s="130" t="s">
        <v>66</v>
      </c>
      <c r="F508" s="225">
        <v>43045</v>
      </c>
      <c r="G508" s="244">
        <v>886878.87</v>
      </c>
      <c r="H508" s="244">
        <v>551859.28</v>
      </c>
      <c r="I508" s="244">
        <v>551859.28</v>
      </c>
      <c r="J508" s="244">
        <v>0</v>
      </c>
      <c r="K508" s="297">
        <v>335019.59000000003</v>
      </c>
      <c r="L508" s="130" t="s">
        <v>235</v>
      </c>
      <c r="M508" s="130" t="s">
        <v>20</v>
      </c>
      <c r="N508" s="130" t="s">
        <v>63</v>
      </c>
    </row>
    <row r="509" spans="1:14" ht="15" customHeight="1" x14ac:dyDescent="0.25">
      <c r="A509" s="130" t="s">
        <v>2702</v>
      </c>
      <c r="B509" s="130" t="s">
        <v>2703</v>
      </c>
      <c r="C509" s="130" t="s">
        <v>1365</v>
      </c>
      <c r="D509" s="130" t="s">
        <v>1366</v>
      </c>
      <c r="E509" s="130" t="s">
        <v>66</v>
      </c>
      <c r="F509" s="225">
        <v>43045</v>
      </c>
      <c r="G509" s="244">
        <v>4829906.33</v>
      </c>
      <c r="H509" s="244">
        <v>2947061.62</v>
      </c>
      <c r="I509" s="244">
        <v>2947061.62</v>
      </c>
      <c r="J509" s="244">
        <v>0</v>
      </c>
      <c r="K509" s="297">
        <v>1882844.71</v>
      </c>
      <c r="L509" s="130" t="s">
        <v>1889</v>
      </c>
      <c r="M509" s="130" t="s">
        <v>44</v>
      </c>
      <c r="N509" s="130" t="s">
        <v>62</v>
      </c>
    </row>
    <row r="510" spans="1:14" ht="15" customHeight="1" x14ac:dyDescent="0.25">
      <c r="A510" s="130" t="s">
        <v>2704</v>
      </c>
      <c r="B510" s="130" t="s">
        <v>2705</v>
      </c>
      <c r="C510" s="130" t="s">
        <v>1365</v>
      </c>
      <c r="D510" s="130" t="s">
        <v>1366</v>
      </c>
      <c r="E510" s="130" t="s">
        <v>66</v>
      </c>
      <c r="F510" s="225">
        <v>43059</v>
      </c>
      <c r="G510" s="244">
        <v>1513508.96</v>
      </c>
      <c r="H510" s="244">
        <v>924361.82</v>
      </c>
      <c r="I510" s="244">
        <v>924361.82</v>
      </c>
      <c r="J510" s="244">
        <v>0</v>
      </c>
      <c r="K510" s="297">
        <v>589147.14</v>
      </c>
      <c r="L510" s="130" t="s">
        <v>1889</v>
      </c>
      <c r="M510" s="130" t="s">
        <v>44</v>
      </c>
      <c r="N510" s="130" t="s">
        <v>62</v>
      </c>
    </row>
    <row r="511" spans="1:14" ht="15" customHeight="1" x14ac:dyDescent="0.25">
      <c r="A511" s="130" t="s">
        <v>2706</v>
      </c>
      <c r="B511" s="130" t="s">
        <v>2707</v>
      </c>
      <c r="C511" s="130" t="s">
        <v>1365</v>
      </c>
      <c r="D511" s="130" t="s">
        <v>1366</v>
      </c>
      <c r="E511" s="130" t="s">
        <v>66</v>
      </c>
      <c r="F511" s="225">
        <v>43062</v>
      </c>
      <c r="G511" s="244">
        <v>1807255.05</v>
      </c>
      <c r="H511" s="244">
        <v>1027191.28</v>
      </c>
      <c r="I511" s="244">
        <v>1027191.28</v>
      </c>
      <c r="J511" s="244">
        <v>0</v>
      </c>
      <c r="K511" s="297">
        <v>780063.77</v>
      </c>
      <c r="L511" s="130" t="s">
        <v>478</v>
      </c>
      <c r="M511" s="130" t="s">
        <v>20</v>
      </c>
      <c r="N511" s="130" t="s">
        <v>164</v>
      </c>
    </row>
    <row r="512" spans="1:14" ht="15" customHeight="1" x14ac:dyDescent="0.25">
      <c r="A512" s="130" t="s">
        <v>2708</v>
      </c>
      <c r="B512" s="130" t="s">
        <v>2709</v>
      </c>
      <c r="C512" s="130" t="s">
        <v>15</v>
      </c>
      <c r="D512" s="130" t="s">
        <v>1398</v>
      </c>
      <c r="E512" s="130" t="s">
        <v>26</v>
      </c>
      <c r="F512" s="225">
        <v>43053</v>
      </c>
      <c r="G512" s="244">
        <v>354600</v>
      </c>
      <c r="H512" s="244">
        <v>300000</v>
      </c>
      <c r="I512" s="244">
        <v>300000</v>
      </c>
      <c r="J512" s="244">
        <v>0</v>
      </c>
      <c r="K512" s="297">
        <v>54600</v>
      </c>
      <c r="L512" s="130" t="s">
        <v>2710</v>
      </c>
      <c r="M512" s="130" t="s">
        <v>28</v>
      </c>
      <c r="N512" s="130" t="s">
        <v>29</v>
      </c>
    </row>
    <row r="513" spans="1:14" ht="15" customHeight="1" x14ac:dyDescent="0.25">
      <c r="A513" s="130" t="s">
        <v>2711</v>
      </c>
      <c r="B513" s="130" t="s">
        <v>2712</v>
      </c>
      <c r="C513" s="130" t="s">
        <v>35</v>
      </c>
      <c r="D513" s="130" t="s">
        <v>34</v>
      </c>
      <c r="E513" s="130" t="s">
        <v>17</v>
      </c>
      <c r="F513" s="225">
        <v>43089</v>
      </c>
      <c r="G513" s="244">
        <v>4845808.4000000004</v>
      </c>
      <c r="H513" s="244">
        <v>3876646.72</v>
      </c>
      <c r="I513" s="244">
        <v>3876646.72</v>
      </c>
      <c r="J513" s="244">
        <v>0</v>
      </c>
      <c r="K513" s="298">
        <v>969161.68</v>
      </c>
      <c r="L513" s="130" t="s">
        <v>2713</v>
      </c>
      <c r="M513" s="130" t="s">
        <v>28</v>
      </c>
      <c r="N513" s="130" t="s">
        <v>30</v>
      </c>
    </row>
    <row r="514" spans="1:14" s="183" customFormat="1" x14ac:dyDescent="0.25">
      <c r="A514" s="130" t="s">
        <v>2726</v>
      </c>
      <c r="B514" s="130" t="s">
        <v>2727</v>
      </c>
      <c r="C514" s="130" t="s">
        <v>919</v>
      </c>
      <c r="D514" s="130" t="s">
        <v>920</v>
      </c>
      <c r="E514" s="130" t="s">
        <v>66</v>
      </c>
      <c r="F514" s="225">
        <v>43063</v>
      </c>
      <c r="G514" s="244">
        <v>643587.25</v>
      </c>
      <c r="H514" s="244">
        <v>394110.3</v>
      </c>
      <c r="I514" s="244">
        <v>394110.3</v>
      </c>
      <c r="J514" s="244">
        <v>0</v>
      </c>
      <c r="K514" s="244">
        <v>249476.95</v>
      </c>
      <c r="L514" s="130" t="s">
        <v>2728</v>
      </c>
      <c r="M514" s="130" t="s">
        <v>28</v>
      </c>
      <c r="N514" s="130" t="s">
        <v>29</v>
      </c>
    </row>
    <row r="515" spans="1:14" s="183" customFormat="1" x14ac:dyDescent="0.25">
      <c r="A515" s="130" t="s">
        <v>2729</v>
      </c>
      <c r="B515" s="130" t="s">
        <v>2730</v>
      </c>
      <c r="C515" s="130" t="s">
        <v>919</v>
      </c>
      <c r="D515" s="130" t="s">
        <v>920</v>
      </c>
      <c r="E515" s="130" t="s">
        <v>66</v>
      </c>
      <c r="F515" s="225">
        <v>43062</v>
      </c>
      <c r="G515" s="244">
        <v>651967.75</v>
      </c>
      <c r="H515" s="244">
        <v>394638.43</v>
      </c>
      <c r="I515" s="244">
        <v>394638.43</v>
      </c>
      <c r="J515" s="244">
        <v>0</v>
      </c>
      <c r="K515" s="244">
        <v>257329.32</v>
      </c>
      <c r="L515" s="130" t="s">
        <v>2631</v>
      </c>
      <c r="M515" s="130" t="s">
        <v>28</v>
      </c>
      <c r="N515" s="130" t="s">
        <v>30</v>
      </c>
    </row>
    <row r="516" spans="1:14" s="183" customFormat="1" x14ac:dyDescent="0.25">
      <c r="A516" s="130" t="s">
        <v>2731</v>
      </c>
      <c r="B516" s="130" t="s">
        <v>2732</v>
      </c>
      <c r="C516" s="130" t="s">
        <v>919</v>
      </c>
      <c r="D516" s="130" t="s">
        <v>920</v>
      </c>
      <c r="E516" s="130" t="s">
        <v>66</v>
      </c>
      <c r="F516" s="225">
        <v>43062</v>
      </c>
      <c r="G516" s="244">
        <v>1017175</v>
      </c>
      <c r="H516" s="244">
        <v>614685.6</v>
      </c>
      <c r="I516" s="244">
        <v>614685.6</v>
      </c>
      <c r="J516" s="244">
        <v>0</v>
      </c>
      <c r="K516" s="244">
        <v>402489.4</v>
      </c>
      <c r="L516" s="130" t="s">
        <v>2631</v>
      </c>
      <c r="M516" s="130" t="s">
        <v>28</v>
      </c>
      <c r="N516" s="130" t="s">
        <v>30</v>
      </c>
    </row>
    <row r="517" spans="1:14" s="183" customFormat="1" x14ac:dyDescent="0.25">
      <c r="A517" s="130" t="s">
        <v>2733</v>
      </c>
      <c r="B517" s="130" t="s">
        <v>2734</v>
      </c>
      <c r="C517" s="130" t="s">
        <v>919</v>
      </c>
      <c r="D517" s="130" t="s">
        <v>920</v>
      </c>
      <c r="E517" s="130" t="s">
        <v>66</v>
      </c>
      <c r="F517" s="225">
        <v>43062</v>
      </c>
      <c r="G517" s="244">
        <v>791523.75</v>
      </c>
      <c r="H517" s="244">
        <v>478648.53</v>
      </c>
      <c r="I517" s="244">
        <v>478648.53</v>
      </c>
      <c r="J517" s="244">
        <v>0</v>
      </c>
      <c r="K517" s="244">
        <v>312875.21999999997</v>
      </c>
      <c r="L517" s="130" t="s">
        <v>2735</v>
      </c>
      <c r="M517" s="130" t="s">
        <v>28</v>
      </c>
      <c r="N517" s="130" t="s">
        <v>30</v>
      </c>
    </row>
    <row r="518" spans="1:14" s="183" customFormat="1" x14ac:dyDescent="0.25">
      <c r="A518" s="130" t="s">
        <v>2736</v>
      </c>
      <c r="B518" s="130" t="s">
        <v>2734</v>
      </c>
      <c r="C518" s="130" t="s">
        <v>919</v>
      </c>
      <c r="D518" s="130" t="s">
        <v>920</v>
      </c>
      <c r="E518" s="130" t="s">
        <v>66</v>
      </c>
      <c r="F518" s="225">
        <v>43063</v>
      </c>
      <c r="G518" s="244">
        <v>1077713.03</v>
      </c>
      <c r="H518" s="244">
        <v>652315.31000000006</v>
      </c>
      <c r="I518" s="244">
        <v>652315.31000000006</v>
      </c>
      <c r="J518" s="244">
        <v>0</v>
      </c>
      <c r="K518" s="244">
        <v>425397.72</v>
      </c>
      <c r="L518" s="130" t="s">
        <v>2737</v>
      </c>
      <c r="M518" s="130" t="s">
        <v>28</v>
      </c>
      <c r="N518" s="130" t="s">
        <v>29</v>
      </c>
    </row>
    <row r="519" spans="1:14" s="183" customFormat="1" x14ac:dyDescent="0.25">
      <c r="A519" s="130" t="s">
        <v>2738</v>
      </c>
      <c r="B519" s="130" t="s">
        <v>2739</v>
      </c>
      <c r="C519" s="130" t="s">
        <v>919</v>
      </c>
      <c r="D519" s="130" t="s">
        <v>920</v>
      </c>
      <c r="E519" s="130" t="s">
        <v>66</v>
      </c>
      <c r="F519" s="225">
        <v>43073</v>
      </c>
      <c r="G519" s="244">
        <v>648413.93999999994</v>
      </c>
      <c r="H519" s="244">
        <v>404951.84</v>
      </c>
      <c r="I519" s="244">
        <v>404951.84</v>
      </c>
      <c r="J519" s="244">
        <v>0</v>
      </c>
      <c r="K519" s="244">
        <v>243462.1</v>
      </c>
      <c r="L519" s="130" t="s">
        <v>2740</v>
      </c>
      <c r="M519" s="130" t="s">
        <v>53</v>
      </c>
      <c r="N519" s="130" t="s">
        <v>150</v>
      </c>
    </row>
    <row r="520" spans="1:14" s="183" customFormat="1" x14ac:dyDescent="0.25">
      <c r="A520" s="130" t="s">
        <v>2741</v>
      </c>
      <c r="B520" s="130" t="s">
        <v>2742</v>
      </c>
      <c r="C520" s="130" t="s">
        <v>2743</v>
      </c>
      <c r="D520" s="130" t="s">
        <v>2744</v>
      </c>
      <c r="E520" s="130" t="s">
        <v>50</v>
      </c>
      <c r="F520" s="225">
        <v>43081</v>
      </c>
      <c r="G520" s="244">
        <v>39544060.109999999</v>
      </c>
      <c r="H520" s="244">
        <v>33612451.090000004</v>
      </c>
      <c r="I520" s="244">
        <v>33612451.090000004</v>
      </c>
      <c r="J520" s="244">
        <v>0</v>
      </c>
      <c r="K520" s="244">
        <v>5931609.0199999996</v>
      </c>
      <c r="L520" s="130" t="s">
        <v>2745</v>
      </c>
      <c r="M520" s="130" t="s">
        <v>53</v>
      </c>
      <c r="N520" s="130" t="s">
        <v>143</v>
      </c>
    </row>
    <row r="521" spans="1:14" s="183" customFormat="1" x14ac:dyDescent="0.25">
      <c r="A521" s="130" t="s">
        <v>2746</v>
      </c>
      <c r="B521" s="130" t="s">
        <v>2747</v>
      </c>
      <c r="C521" s="130" t="s">
        <v>15</v>
      </c>
      <c r="D521" s="130" t="s">
        <v>1398</v>
      </c>
      <c r="E521" s="130" t="s">
        <v>26</v>
      </c>
      <c r="F521" s="225">
        <v>43075</v>
      </c>
      <c r="G521" s="244">
        <v>356000</v>
      </c>
      <c r="H521" s="244">
        <v>300000</v>
      </c>
      <c r="I521" s="244">
        <v>300000</v>
      </c>
      <c r="J521" s="244">
        <v>0</v>
      </c>
      <c r="K521" s="244">
        <v>56000</v>
      </c>
      <c r="L521" s="130" t="s">
        <v>2748</v>
      </c>
      <c r="M521" s="130" t="s">
        <v>28</v>
      </c>
      <c r="N521" s="130" t="s">
        <v>2591</v>
      </c>
    </row>
    <row r="522" spans="1:14" s="183" customFormat="1" x14ac:dyDescent="0.25">
      <c r="A522" s="130" t="s">
        <v>2749</v>
      </c>
      <c r="B522" s="130" t="s">
        <v>2750</v>
      </c>
      <c r="C522" s="130" t="s">
        <v>919</v>
      </c>
      <c r="D522" s="130" t="s">
        <v>920</v>
      </c>
      <c r="E522" s="130" t="s">
        <v>66</v>
      </c>
      <c r="F522" s="225">
        <v>43073</v>
      </c>
      <c r="G522" s="244">
        <v>776558.86</v>
      </c>
      <c r="H522" s="244">
        <v>483234.1</v>
      </c>
      <c r="I522" s="244">
        <v>483234.1</v>
      </c>
      <c r="J522" s="244">
        <v>0</v>
      </c>
      <c r="K522" s="244">
        <v>293324.76</v>
      </c>
      <c r="L522" s="130" t="s">
        <v>2751</v>
      </c>
      <c r="M522" s="130" t="s">
        <v>53</v>
      </c>
      <c r="N522" s="130" t="s">
        <v>150</v>
      </c>
    </row>
    <row r="523" spans="1:14" s="183" customFormat="1" x14ac:dyDescent="0.25">
      <c r="A523" s="130" t="s">
        <v>2752</v>
      </c>
      <c r="B523" s="130" t="s">
        <v>2753</v>
      </c>
      <c r="C523" s="130" t="s">
        <v>15</v>
      </c>
      <c r="D523" s="130" t="s">
        <v>1398</v>
      </c>
      <c r="E523" s="130" t="s">
        <v>26</v>
      </c>
      <c r="F523" s="225">
        <v>43032</v>
      </c>
      <c r="G523" s="244">
        <v>365180</v>
      </c>
      <c r="H523" s="244">
        <v>237367</v>
      </c>
      <c r="I523" s="244">
        <v>237367</v>
      </c>
      <c r="J523" s="244">
        <v>0</v>
      </c>
      <c r="K523" s="244">
        <v>127813</v>
      </c>
      <c r="L523" s="130" t="s">
        <v>2754</v>
      </c>
      <c r="M523" s="130" t="s">
        <v>20</v>
      </c>
      <c r="N523" s="130" t="s">
        <v>63</v>
      </c>
    </row>
    <row r="524" spans="1:14" s="183" customFormat="1" x14ac:dyDescent="0.25">
      <c r="A524" s="130" t="s">
        <v>2755</v>
      </c>
      <c r="B524" s="130" t="s">
        <v>2756</v>
      </c>
      <c r="C524" s="130" t="s">
        <v>919</v>
      </c>
      <c r="D524" s="130" t="s">
        <v>920</v>
      </c>
      <c r="E524" s="130" t="s">
        <v>66</v>
      </c>
      <c r="F524" s="225">
        <v>43073</v>
      </c>
      <c r="G524" s="244">
        <v>593379.42000000004</v>
      </c>
      <c r="H524" s="244">
        <v>360885.2</v>
      </c>
      <c r="I524" s="244">
        <v>360885.2</v>
      </c>
      <c r="J524" s="244">
        <v>0</v>
      </c>
      <c r="K524" s="244">
        <v>232494.22</v>
      </c>
      <c r="L524" s="130" t="s">
        <v>2751</v>
      </c>
      <c r="M524" s="130" t="s">
        <v>53</v>
      </c>
      <c r="N524" s="130" t="s">
        <v>150</v>
      </c>
    </row>
    <row r="525" spans="1:14" s="183" customFormat="1" x14ac:dyDescent="0.25">
      <c r="A525" s="130" t="s">
        <v>2757</v>
      </c>
      <c r="B525" s="130" t="s">
        <v>2758</v>
      </c>
      <c r="C525" s="130" t="s">
        <v>919</v>
      </c>
      <c r="D525" s="130" t="s">
        <v>920</v>
      </c>
      <c r="E525" s="130" t="s">
        <v>66</v>
      </c>
      <c r="F525" s="225">
        <v>43073</v>
      </c>
      <c r="G525" s="244">
        <v>1292803.3500000001</v>
      </c>
      <c r="H525" s="244">
        <v>793790.13</v>
      </c>
      <c r="I525" s="244">
        <v>793790.13</v>
      </c>
      <c r="J525" s="244">
        <v>0</v>
      </c>
      <c r="K525" s="244">
        <v>499013.22</v>
      </c>
      <c r="L525" s="130" t="s">
        <v>2740</v>
      </c>
      <c r="M525" s="130" t="s">
        <v>53</v>
      </c>
      <c r="N525" s="130" t="s">
        <v>150</v>
      </c>
    </row>
    <row r="526" spans="1:14" s="183" customFormat="1" x14ac:dyDescent="0.25">
      <c r="A526" s="130" t="s">
        <v>2759</v>
      </c>
      <c r="B526" s="130" t="s">
        <v>2760</v>
      </c>
      <c r="C526" s="130" t="s">
        <v>919</v>
      </c>
      <c r="D526" s="130" t="s">
        <v>920</v>
      </c>
      <c r="E526" s="130" t="s">
        <v>66</v>
      </c>
      <c r="F526" s="225">
        <v>43073</v>
      </c>
      <c r="G526" s="244">
        <v>807456.7</v>
      </c>
      <c r="H526" s="244">
        <v>501463.89</v>
      </c>
      <c r="I526" s="244">
        <v>501463.89</v>
      </c>
      <c r="J526" s="244">
        <v>0</v>
      </c>
      <c r="K526" s="244">
        <v>305992.81</v>
      </c>
      <c r="L526" s="130" t="s">
        <v>2740</v>
      </c>
      <c r="M526" s="130" t="s">
        <v>53</v>
      </c>
      <c r="N526" s="130" t="s">
        <v>150</v>
      </c>
    </row>
    <row r="527" spans="1:14" s="183" customFormat="1" x14ac:dyDescent="0.25">
      <c r="A527" s="130" t="s">
        <v>2761</v>
      </c>
      <c r="B527" s="130" t="s">
        <v>2762</v>
      </c>
      <c r="C527" s="130" t="s">
        <v>919</v>
      </c>
      <c r="D527" s="130" t="s">
        <v>920</v>
      </c>
      <c r="E527" s="130" t="s">
        <v>66</v>
      </c>
      <c r="F527" s="225">
        <v>43073</v>
      </c>
      <c r="G527" s="244">
        <v>1602069</v>
      </c>
      <c r="H527" s="244">
        <v>966648.14</v>
      </c>
      <c r="I527" s="244">
        <v>966648.14</v>
      </c>
      <c r="J527" s="244">
        <v>0</v>
      </c>
      <c r="K527" s="244">
        <v>635420.86</v>
      </c>
      <c r="L527" s="130" t="s">
        <v>2751</v>
      </c>
      <c r="M527" s="130" t="s">
        <v>53</v>
      </c>
      <c r="N527" s="130" t="s">
        <v>150</v>
      </c>
    </row>
    <row r="528" spans="1:14" s="183" customFormat="1" x14ac:dyDescent="0.25">
      <c r="A528" s="130" t="s">
        <v>2763</v>
      </c>
      <c r="B528" s="130" t="s">
        <v>2764</v>
      </c>
      <c r="C528" s="130" t="s">
        <v>15</v>
      </c>
      <c r="D528" s="130" t="s">
        <v>1398</v>
      </c>
      <c r="E528" s="130" t="s">
        <v>26</v>
      </c>
      <c r="F528" s="225">
        <v>43063</v>
      </c>
      <c r="G528" s="244">
        <v>338880</v>
      </c>
      <c r="H528" s="244">
        <v>288048</v>
      </c>
      <c r="I528" s="244">
        <v>288048</v>
      </c>
      <c r="J528" s="244">
        <v>0</v>
      </c>
      <c r="K528" s="244">
        <v>50832</v>
      </c>
      <c r="L528" s="130" t="s">
        <v>2765</v>
      </c>
      <c r="M528" s="130" t="s">
        <v>28</v>
      </c>
      <c r="N528" s="130" t="s">
        <v>140</v>
      </c>
    </row>
    <row r="529" spans="1:14" s="183" customFormat="1" x14ac:dyDescent="0.25">
      <c r="A529" s="130" t="s">
        <v>2776</v>
      </c>
      <c r="B529" s="130" t="s">
        <v>2777</v>
      </c>
      <c r="C529" s="130" t="s">
        <v>919</v>
      </c>
      <c r="D529" s="130" t="s">
        <v>920</v>
      </c>
      <c r="E529" s="130" t="s">
        <v>66</v>
      </c>
      <c r="F529" s="225">
        <v>43073</v>
      </c>
      <c r="G529" s="244">
        <v>810468.65</v>
      </c>
      <c r="H529" s="244">
        <v>503685.21</v>
      </c>
      <c r="I529" s="244">
        <v>503685.21</v>
      </c>
      <c r="J529" s="244">
        <v>0</v>
      </c>
      <c r="K529" s="244">
        <v>306783.44</v>
      </c>
      <c r="L529" s="130" t="s">
        <v>2740</v>
      </c>
      <c r="M529" s="130" t="s">
        <v>53</v>
      </c>
      <c r="N529" s="130" t="s">
        <v>150</v>
      </c>
    </row>
    <row r="530" spans="1:14" s="183" customFormat="1" x14ac:dyDescent="0.25">
      <c r="A530" s="130" t="s">
        <v>2778</v>
      </c>
      <c r="B530" s="130" t="s">
        <v>2779</v>
      </c>
      <c r="C530" s="130" t="s">
        <v>919</v>
      </c>
      <c r="D530" s="130" t="s">
        <v>920</v>
      </c>
      <c r="E530" s="130" t="s">
        <v>66</v>
      </c>
      <c r="F530" s="225">
        <v>43073</v>
      </c>
      <c r="G530" s="244">
        <v>623206.21</v>
      </c>
      <c r="H530" s="244">
        <v>377378.67</v>
      </c>
      <c r="I530" s="244">
        <v>377378.67</v>
      </c>
      <c r="J530" s="244">
        <v>0</v>
      </c>
      <c r="K530" s="244">
        <v>245827.54</v>
      </c>
      <c r="L530" s="130" t="s">
        <v>2780</v>
      </c>
      <c r="M530" s="130" t="s">
        <v>53</v>
      </c>
      <c r="N530" s="130" t="s">
        <v>150</v>
      </c>
    </row>
    <row r="531" spans="1:14" s="183" customFormat="1" x14ac:dyDescent="0.25">
      <c r="A531" s="130" t="s">
        <v>2781</v>
      </c>
      <c r="B531" s="130" t="s">
        <v>2782</v>
      </c>
      <c r="C531" s="130" t="s">
        <v>1365</v>
      </c>
      <c r="D531" s="130" t="s">
        <v>1366</v>
      </c>
      <c r="E531" s="130" t="s">
        <v>66</v>
      </c>
      <c r="F531" s="225">
        <v>43042</v>
      </c>
      <c r="G531" s="244">
        <v>3682939.11</v>
      </c>
      <c r="H531" s="244">
        <v>2262980.44</v>
      </c>
      <c r="I531" s="244">
        <v>2262980.44</v>
      </c>
      <c r="J531" s="244">
        <v>0</v>
      </c>
      <c r="K531" s="244">
        <v>1419958.67</v>
      </c>
      <c r="L531" s="130" t="s">
        <v>230</v>
      </c>
      <c r="M531" s="130" t="s">
        <v>20</v>
      </c>
      <c r="N531" s="130" t="s">
        <v>63</v>
      </c>
    </row>
    <row r="532" spans="1:14" s="183" customFormat="1" x14ac:dyDescent="0.25">
      <c r="A532" s="130" t="s">
        <v>2783</v>
      </c>
      <c r="B532" s="130" t="s">
        <v>2784</v>
      </c>
      <c r="C532" s="130" t="s">
        <v>1365</v>
      </c>
      <c r="D532" s="130" t="s">
        <v>1366</v>
      </c>
      <c r="E532" s="130" t="s">
        <v>66</v>
      </c>
      <c r="F532" s="225">
        <v>43054</v>
      </c>
      <c r="G532" s="244">
        <v>397396.55</v>
      </c>
      <c r="H532" s="244">
        <v>256477.63</v>
      </c>
      <c r="I532" s="244">
        <v>256477.63</v>
      </c>
      <c r="J532" s="244">
        <v>0</v>
      </c>
      <c r="K532" s="244">
        <v>140918.92000000001</v>
      </c>
      <c r="L532" s="130" t="s">
        <v>2450</v>
      </c>
      <c r="M532" s="130" t="s">
        <v>39</v>
      </c>
      <c r="N532" s="130" t="s">
        <v>197</v>
      </c>
    </row>
    <row r="533" spans="1:14" s="183" customFormat="1" x14ac:dyDescent="0.25">
      <c r="A533" s="130" t="s">
        <v>2785</v>
      </c>
      <c r="B533" s="130" t="s">
        <v>2786</v>
      </c>
      <c r="C533" s="130" t="s">
        <v>919</v>
      </c>
      <c r="D533" s="130" t="s">
        <v>920</v>
      </c>
      <c r="E533" s="130" t="s">
        <v>66</v>
      </c>
      <c r="F533" s="225">
        <v>43073</v>
      </c>
      <c r="G533" s="244">
        <v>994131.61</v>
      </c>
      <c r="H533" s="244">
        <v>621205.76000000001</v>
      </c>
      <c r="I533" s="244">
        <v>621205.76000000001</v>
      </c>
      <c r="J533" s="244">
        <v>0</v>
      </c>
      <c r="K533" s="244">
        <v>372925.85</v>
      </c>
      <c r="L533" s="130" t="s">
        <v>1021</v>
      </c>
      <c r="M533" s="130" t="s">
        <v>39</v>
      </c>
      <c r="N533" s="130" t="s">
        <v>38</v>
      </c>
    </row>
    <row r="534" spans="1:14" s="183" customFormat="1" x14ac:dyDescent="0.25">
      <c r="A534" s="130" t="s">
        <v>2787</v>
      </c>
      <c r="B534" s="130" t="s">
        <v>2788</v>
      </c>
      <c r="C534" s="130" t="s">
        <v>919</v>
      </c>
      <c r="D534" s="130" t="s">
        <v>920</v>
      </c>
      <c r="E534" s="130" t="s">
        <v>66</v>
      </c>
      <c r="F534" s="225">
        <v>43073</v>
      </c>
      <c r="G534" s="244">
        <v>705769.03</v>
      </c>
      <c r="H534" s="244">
        <v>428606.41</v>
      </c>
      <c r="I534" s="244">
        <v>428606.41</v>
      </c>
      <c r="J534" s="244">
        <v>0</v>
      </c>
      <c r="K534" s="244">
        <v>277162.62</v>
      </c>
      <c r="L534" s="130" t="s">
        <v>1021</v>
      </c>
      <c r="M534" s="130" t="s">
        <v>39</v>
      </c>
      <c r="N534" s="130" t="s">
        <v>144</v>
      </c>
    </row>
    <row r="535" spans="1:14" s="183" customFormat="1" x14ac:dyDescent="0.25">
      <c r="A535" s="130" t="s">
        <v>2789</v>
      </c>
      <c r="B535" s="130" t="s">
        <v>2790</v>
      </c>
      <c r="C535" s="130" t="s">
        <v>15</v>
      </c>
      <c r="D535" s="130" t="s">
        <v>117</v>
      </c>
      <c r="E535" s="130" t="s">
        <v>17</v>
      </c>
      <c r="F535" s="225">
        <v>43097</v>
      </c>
      <c r="G535" s="244">
        <v>6800488.5300000003</v>
      </c>
      <c r="H535" s="244">
        <v>2423540.9700000002</v>
      </c>
      <c r="I535" s="244">
        <v>2423540.9700000002</v>
      </c>
      <c r="J535" s="244">
        <v>0</v>
      </c>
      <c r="K535" s="244">
        <v>4376947.5599999996</v>
      </c>
      <c r="L535" s="130" t="s">
        <v>149</v>
      </c>
      <c r="M535" s="130" t="s">
        <v>53</v>
      </c>
      <c r="N535" s="130" t="s">
        <v>150</v>
      </c>
    </row>
    <row r="536" spans="1:14" s="183" customFormat="1" x14ac:dyDescent="0.25">
      <c r="A536" s="130" t="s">
        <v>2791</v>
      </c>
      <c r="B536" s="130" t="s">
        <v>2792</v>
      </c>
      <c r="C536" s="130" t="s">
        <v>1365</v>
      </c>
      <c r="D536" s="130" t="s">
        <v>1366</v>
      </c>
      <c r="E536" s="130" t="s">
        <v>66</v>
      </c>
      <c r="F536" s="225">
        <v>43042</v>
      </c>
      <c r="G536" s="244">
        <v>2685010.03</v>
      </c>
      <c r="H536" s="244">
        <v>1651519.53</v>
      </c>
      <c r="I536" s="244">
        <v>1651519.53</v>
      </c>
      <c r="J536" s="244">
        <v>0</v>
      </c>
      <c r="K536" s="244">
        <v>1033490.5</v>
      </c>
      <c r="L536" s="130" t="s">
        <v>230</v>
      </c>
      <c r="M536" s="130" t="s">
        <v>20</v>
      </c>
      <c r="N536" s="130" t="s">
        <v>63</v>
      </c>
    </row>
    <row r="537" spans="1:14" s="183" customFormat="1" x14ac:dyDescent="0.25">
      <c r="A537" s="130" t="s">
        <v>2793</v>
      </c>
      <c r="B537" s="130" t="s">
        <v>2794</v>
      </c>
      <c r="C537" s="130" t="s">
        <v>1365</v>
      </c>
      <c r="D537" s="130" t="s">
        <v>1366</v>
      </c>
      <c r="E537" s="130" t="s">
        <v>66</v>
      </c>
      <c r="F537" s="225">
        <v>43045</v>
      </c>
      <c r="G537" s="244">
        <v>3052236.77</v>
      </c>
      <c r="H537" s="244">
        <v>1848326.25</v>
      </c>
      <c r="I537" s="244">
        <v>1848326.25</v>
      </c>
      <c r="J537" s="244">
        <v>0</v>
      </c>
      <c r="K537" s="244">
        <v>1203910.52</v>
      </c>
      <c r="L537" s="130" t="s">
        <v>227</v>
      </c>
      <c r="M537" s="130" t="s">
        <v>44</v>
      </c>
      <c r="N537" s="130" t="s">
        <v>62</v>
      </c>
    </row>
    <row r="538" spans="1:14" s="183" customFormat="1" x14ac:dyDescent="0.25">
      <c r="A538" s="130" t="s">
        <v>2795</v>
      </c>
      <c r="B538" s="130" t="s">
        <v>2796</v>
      </c>
      <c r="C538" s="130" t="s">
        <v>15</v>
      </c>
      <c r="D538" s="130" t="s">
        <v>1398</v>
      </c>
      <c r="E538" s="130" t="s">
        <v>26</v>
      </c>
      <c r="F538" s="225">
        <v>43073</v>
      </c>
      <c r="G538" s="244">
        <v>238333.52</v>
      </c>
      <c r="H538" s="244">
        <v>200200.15</v>
      </c>
      <c r="I538" s="244">
        <v>200200.15</v>
      </c>
      <c r="J538" s="244">
        <v>0</v>
      </c>
      <c r="K538" s="244">
        <v>38133.370000000003</v>
      </c>
      <c r="L538" s="130" t="s">
        <v>2797</v>
      </c>
      <c r="M538" s="130" t="s">
        <v>28</v>
      </c>
      <c r="N538" s="130" t="s">
        <v>29</v>
      </c>
    </row>
    <row r="539" spans="1:14" s="183" customFormat="1" x14ac:dyDescent="0.25">
      <c r="A539" s="130" t="s">
        <v>2798</v>
      </c>
      <c r="B539" s="130" t="s">
        <v>2799</v>
      </c>
      <c r="C539" s="130" t="s">
        <v>919</v>
      </c>
      <c r="D539" s="130" t="s">
        <v>920</v>
      </c>
      <c r="E539" s="130" t="s">
        <v>66</v>
      </c>
      <c r="F539" s="225">
        <v>43073</v>
      </c>
      <c r="G539" s="244">
        <v>1894075</v>
      </c>
      <c r="H539" s="244">
        <v>1165245</v>
      </c>
      <c r="I539" s="244">
        <v>1165245</v>
      </c>
      <c r="J539" s="244">
        <v>0</v>
      </c>
      <c r="K539" s="244">
        <v>728830</v>
      </c>
      <c r="L539" s="130" t="s">
        <v>2631</v>
      </c>
      <c r="M539" s="130" t="s">
        <v>28</v>
      </c>
      <c r="N539" s="130" t="s">
        <v>30</v>
      </c>
    </row>
    <row r="540" spans="1:14" s="183" customFormat="1" x14ac:dyDescent="0.25">
      <c r="A540" s="130" t="s">
        <v>2800</v>
      </c>
      <c r="B540" s="130" t="s">
        <v>2801</v>
      </c>
      <c r="C540" s="130" t="s">
        <v>1540</v>
      </c>
      <c r="D540" s="130" t="s">
        <v>1931</v>
      </c>
      <c r="E540" s="130" t="s">
        <v>50</v>
      </c>
      <c r="F540" s="225">
        <v>43089</v>
      </c>
      <c r="G540" s="244">
        <v>1096624.6000000001</v>
      </c>
      <c r="H540" s="244">
        <v>932130.91</v>
      </c>
      <c r="I540" s="244">
        <v>932130.91</v>
      </c>
      <c r="J540" s="244">
        <v>0</v>
      </c>
      <c r="K540" s="244">
        <v>164493.69</v>
      </c>
      <c r="L540" s="130" t="s">
        <v>545</v>
      </c>
      <c r="M540" s="130" t="s">
        <v>28</v>
      </c>
      <c r="N540" s="130" t="s">
        <v>899</v>
      </c>
    </row>
    <row r="541" spans="1:14" s="183" customFormat="1" x14ac:dyDescent="0.25">
      <c r="A541" s="130" t="s">
        <v>2802</v>
      </c>
      <c r="B541" s="130" t="s">
        <v>2803</v>
      </c>
      <c r="C541" s="130" t="s">
        <v>919</v>
      </c>
      <c r="D541" s="130" t="s">
        <v>920</v>
      </c>
      <c r="E541" s="130" t="s">
        <v>66</v>
      </c>
      <c r="F541" s="225">
        <v>43084</v>
      </c>
      <c r="G541" s="244">
        <v>2451523.44</v>
      </c>
      <c r="H541" s="244">
        <v>1498871.3</v>
      </c>
      <c r="I541" s="244">
        <v>1498871.3</v>
      </c>
      <c r="J541" s="244">
        <v>0</v>
      </c>
      <c r="K541" s="244">
        <v>952652.14</v>
      </c>
      <c r="L541" s="130" t="s">
        <v>1021</v>
      </c>
      <c r="M541" s="130" t="s">
        <v>39</v>
      </c>
      <c r="N541" s="130" t="s">
        <v>144</v>
      </c>
    </row>
    <row r="542" spans="1:14" s="183" customFormat="1" x14ac:dyDescent="0.25">
      <c r="A542" s="130" t="s">
        <v>2804</v>
      </c>
      <c r="B542" s="130" t="s">
        <v>2805</v>
      </c>
      <c r="C542" s="130" t="s">
        <v>15</v>
      </c>
      <c r="D542" s="130" t="s">
        <v>117</v>
      </c>
      <c r="E542" s="130" t="s">
        <v>17</v>
      </c>
      <c r="F542" s="225">
        <v>43089</v>
      </c>
      <c r="G542" s="244">
        <v>15946600</v>
      </c>
      <c r="H542" s="244">
        <v>5651720</v>
      </c>
      <c r="I542" s="244">
        <v>5651720</v>
      </c>
      <c r="J542" s="244">
        <v>0</v>
      </c>
      <c r="K542" s="244">
        <v>10294880</v>
      </c>
      <c r="L542" s="130" t="s">
        <v>2806</v>
      </c>
      <c r="M542" s="130" t="s">
        <v>20</v>
      </c>
      <c r="N542" s="130" t="s">
        <v>63</v>
      </c>
    </row>
    <row r="543" spans="1:14" s="183" customFormat="1" x14ac:dyDescent="0.25">
      <c r="A543" s="130" t="s">
        <v>2807</v>
      </c>
      <c r="B543" s="130" t="s">
        <v>2808</v>
      </c>
      <c r="C543" s="130" t="s">
        <v>206</v>
      </c>
      <c r="D543" s="130" t="s">
        <v>207</v>
      </c>
      <c r="E543" s="130" t="s">
        <v>17</v>
      </c>
      <c r="F543" s="225">
        <v>43088</v>
      </c>
      <c r="G543" s="244">
        <v>784712.5</v>
      </c>
      <c r="H543" s="244">
        <v>627000</v>
      </c>
      <c r="I543" s="244">
        <v>627000</v>
      </c>
      <c r="J543" s="244">
        <v>0</v>
      </c>
      <c r="K543" s="244">
        <v>157712.5</v>
      </c>
      <c r="L543" s="130" t="s">
        <v>2809</v>
      </c>
      <c r="M543" s="130" t="s">
        <v>53</v>
      </c>
      <c r="N543" s="130" t="s">
        <v>143</v>
      </c>
    </row>
    <row r="544" spans="1:14" s="183" customFormat="1" x14ac:dyDescent="0.25">
      <c r="A544" s="130" t="s">
        <v>2810</v>
      </c>
      <c r="B544" s="130" t="s">
        <v>2811</v>
      </c>
      <c r="C544" s="130" t="s">
        <v>1365</v>
      </c>
      <c r="D544" s="130" t="s">
        <v>1366</v>
      </c>
      <c r="E544" s="130" t="s">
        <v>66</v>
      </c>
      <c r="F544" s="225">
        <v>43045</v>
      </c>
      <c r="G544" s="244">
        <v>663078.69999999995</v>
      </c>
      <c r="H544" s="244">
        <v>420176.34</v>
      </c>
      <c r="I544" s="244">
        <v>420176.34</v>
      </c>
      <c r="J544" s="244">
        <v>0</v>
      </c>
      <c r="K544" s="244">
        <v>242902.36</v>
      </c>
      <c r="L544" s="130" t="s">
        <v>628</v>
      </c>
      <c r="M544" s="130" t="s">
        <v>53</v>
      </c>
      <c r="N544" s="130" t="s">
        <v>2607</v>
      </c>
    </row>
    <row r="545" spans="1:14" s="183" customFormat="1" x14ac:dyDescent="0.25">
      <c r="A545" s="130" t="s">
        <v>2812</v>
      </c>
      <c r="B545" s="130" t="s">
        <v>2813</v>
      </c>
      <c r="C545" s="130" t="s">
        <v>1365</v>
      </c>
      <c r="D545" s="130" t="s">
        <v>1366</v>
      </c>
      <c r="E545" s="130" t="s">
        <v>66</v>
      </c>
      <c r="F545" s="225">
        <v>43045</v>
      </c>
      <c r="G545" s="244">
        <v>588745.51</v>
      </c>
      <c r="H545" s="244">
        <v>374958.27</v>
      </c>
      <c r="I545" s="244">
        <v>374958.27</v>
      </c>
      <c r="J545" s="244">
        <v>0</v>
      </c>
      <c r="K545" s="244">
        <v>213787.24</v>
      </c>
      <c r="L545" s="130" t="s">
        <v>2814</v>
      </c>
      <c r="M545" s="130" t="s">
        <v>53</v>
      </c>
      <c r="N545" s="130" t="s">
        <v>1622</v>
      </c>
    </row>
    <row r="546" spans="1:14" s="183" customFormat="1" x14ac:dyDescent="0.25">
      <c r="A546" s="130" t="s">
        <v>2815</v>
      </c>
      <c r="B546" s="130" t="s">
        <v>2816</v>
      </c>
      <c r="C546" s="130" t="s">
        <v>1365</v>
      </c>
      <c r="D546" s="130" t="s">
        <v>1366</v>
      </c>
      <c r="E546" s="130" t="s">
        <v>66</v>
      </c>
      <c r="F546" s="225">
        <v>43054</v>
      </c>
      <c r="G546" s="244">
        <v>364627.19</v>
      </c>
      <c r="H546" s="244">
        <v>238746.45</v>
      </c>
      <c r="I546" s="244">
        <v>238746.45</v>
      </c>
      <c r="J546" s="244">
        <v>0</v>
      </c>
      <c r="K546" s="244">
        <v>125880.74</v>
      </c>
      <c r="L546" s="130" t="s">
        <v>626</v>
      </c>
      <c r="M546" s="130" t="s">
        <v>53</v>
      </c>
      <c r="N546" s="130" t="s">
        <v>166</v>
      </c>
    </row>
    <row r="547" spans="1:14" s="183" customFormat="1" x14ac:dyDescent="0.25">
      <c r="A547" s="130" t="s">
        <v>2817</v>
      </c>
      <c r="B547" s="130" t="s">
        <v>2701</v>
      </c>
      <c r="C547" s="130" t="s">
        <v>1365</v>
      </c>
      <c r="D547" s="130" t="s">
        <v>1366</v>
      </c>
      <c r="E547" s="130" t="s">
        <v>66</v>
      </c>
      <c r="F547" s="225">
        <v>43054</v>
      </c>
      <c r="G547" s="244">
        <v>2798310.66</v>
      </c>
      <c r="H547" s="244">
        <v>1716904.04</v>
      </c>
      <c r="I547" s="244">
        <v>1716904.04</v>
      </c>
      <c r="J547" s="244">
        <v>0</v>
      </c>
      <c r="K547" s="244">
        <v>1081406.6200000001</v>
      </c>
      <c r="L547" s="130" t="s">
        <v>608</v>
      </c>
      <c r="M547" s="130" t="s">
        <v>53</v>
      </c>
      <c r="N547" s="130" t="s">
        <v>54</v>
      </c>
    </row>
    <row r="548" spans="1:14" s="183" customFormat="1" x14ac:dyDescent="0.25">
      <c r="A548" s="130" t="s">
        <v>2818</v>
      </c>
      <c r="B548" s="130" t="s">
        <v>2819</v>
      </c>
      <c r="C548" s="130" t="s">
        <v>15</v>
      </c>
      <c r="D548" s="130" t="s">
        <v>1398</v>
      </c>
      <c r="E548" s="130" t="s">
        <v>26</v>
      </c>
      <c r="F548" s="225">
        <v>43096</v>
      </c>
      <c r="G548" s="244">
        <v>288750</v>
      </c>
      <c r="H548" s="244">
        <v>245143.5</v>
      </c>
      <c r="I548" s="244">
        <v>245143.5</v>
      </c>
      <c r="J548" s="244">
        <v>0</v>
      </c>
      <c r="K548" s="244">
        <v>43606.5</v>
      </c>
      <c r="L548" s="130" t="s">
        <v>2820</v>
      </c>
      <c r="M548" s="130" t="s">
        <v>28</v>
      </c>
      <c r="N548" s="130" t="s">
        <v>1348</v>
      </c>
    </row>
    <row r="549" spans="1:14" s="183" customFormat="1" x14ac:dyDescent="0.25">
      <c r="A549" s="130" t="s">
        <v>2821</v>
      </c>
      <c r="B549" s="130" t="s">
        <v>2822</v>
      </c>
      <c r="C549" s="130" t="s">
        <v>15</v>
      </c>
      <c r="D549" s="130" t="s">
        <v>117</v>
      </c>
      <c r="E549" s="130" t="s">
        <v>17</v>
      </c>
      <c r="F549" s="225">
        <v>43070</v>
      </c>
      <c r="G549" s="244">
        <v>1605290.7</v>
      </c>
      <c r="H549" s="244">
        <v>800393.12</v>
      </c>
      <c r="I549" s="244">
        <v>800393.12</v>
      </c>
      <c r="J549" s="244">
        <v>0</v>
      </c>
      <c r="K549" s="244">
        <v>804897.58</v>
      </c>
      <c r="L549" s="130" t="s">
        <v>2823</v>
      </c>
      <c r="M549" s="130" t="s">
        <v>28</v>
      </c>
      <c r="N549" s="130" t="s">
        <v>29</v>
      </c>
    </row>
    <row r="550" spans="1:14" s="183" customFormat="1" x14ac:dyDescent="0.25">
      <c r="A550" s="130" t="s">
        <v>2824</v>
      </c>
      <c r="B550" s="130" t="s">
        <v>2825</v>
      </c>
      <c r="C550" s="130" t="s">
        <v>15</v>
      </c>
      <c r="D550" s="130" t="s">
        <v>1398</v>
      </c>
      <c r="E550" s="130" t="s">
        <v>26</v>
      </c>
      <c r="F550" s="225">
        <v>43075</v>
      </c>
      <c r="G550" s="244">
        <v>514550</v>
      </c>
      <c r="H550" s="244">
        <v>300000</v>
      </c>
      <c r="I550" s="244">
        <v>300000</v>
      </c>
      <c r="J550" s="244">
        <v>0</v>
      </c>
      <c r="K550" s="244">
        <v>214550</v>
      </c>
      <c r="L550" s="130" t="s">
        <v>2826</v>
      </c>
      <c r="M550" s="130" t="s">
        <v>20</v>
      </c>
      <c r="N550" s="130" t="s">
        <v>63</v>
      </c>
    </row>
    <row r="551" spans="1:14" s="183" customFormat="1" x14ac:dyDescent="0.25">
      <c r="A551" s="130" t="s">
        <v>2827</v>
      </c>
      <c r="B551" s="130" t="s">
        <v>2828</v>
      </c>
      <c r="C551" s="130" t="s">
        <v>15</v>
      </c>
      <c r="D551" s="130" t="s">
        <v>1398</v>
      </c>
      <c r="E551" s="130" t="s">
        <v>26</v>
      </c>
      <c r="F551" s="225">
        <v>43080</v>
      </c>
      <c r="G551" s="244">
        <v>142170</v>
      </c>
      <c r="H551" s="244">
        <v>119422.8</v>
      </c>
      <c r="I551" s="244">
        <v>119422.8</v>
      </c>
      <c r="J551" s="244">
        <v>0</v>
      </c>
      <c r="K551" s="244">
        <v>22747.200000000001</v>
      </c>
      <c r="L551" s="130" t="s">
        <v>2829</v>
      </c>
      <c r="M551" s="130" t="s">
        <v>28</v>
      </c>
      <c r="N551" s="130" t="s">
        <v>29</v>
      </c>
    </row>
    <row r="552" spans="1:14" s="183" customFormat="1" x14ac:dyDescent="0.25">
      <c r="A552" s="130" t="s">
        <v>2830</v>
      </c>
      <c r="B552" s="130" t="s">
        <v>2831</v>
      </c>
      <c r="C552" s="130" t="s">
        <v>919</v>
      </c>
      <c r="D552" s="130" t="s">
        <v>920</v>
      </c>
      <c r="E552" s="130" t="s">
        <v>66</v>
      </c>
      <c r="F552" s="225">
        <v>43084</v>
      </c>
      <c r="G552" s="244">
        <v>840778.13</v>
      </c>
      <c r="H552" s="244">
        <v>509716.87</v>
      </c>
      <c r="I552" s="244">
        <v>509716.87</v>
      </c>
      <c r="J552" s="244">
        <v>0</v>
      </c>
      <c r="K552" s="244">
        <v>331061.26</v>
      </c>
      <c r="L552" s="130" t="s">
        <v>2832</v>
      </c>
      <c r="M552" s="130" t="s">
        <v>20</v>
      </c>
      <c r="N552" s="130" t="s">
        <v>63</v>
      </c>
    </row>
    <row r="553" spans="1:14" s="183" customFormat="1" x14ac:dyDescent="0.25">
      <c r="A553" s="130" t="s">
        <v>2833</v>
      </c>
      <c r="B553" s="130" t="s">
        <v>2834</v>
      </c>
      <c r="C553" s="130" t="s">
        <v>919</v>
      </c>
      <c r="D553" s="130" t="s">
        <v>920</v>
      </c>
      <c r="E553" s="130" t="s">
        <v>66</v>
      </c>
      <c r="F553" s="225">
        <v>43077</v>
      </c>
      <c r="G553" s="244">
        <v>1061116.25</v>
      </c>
      <c r="H553" s="244">
        <v>656634.75</v>
      </c>
      <c r="I553" s="244">
        <v>656634.75</v>
      </c>
      <c r="J553" s="244">
        <v>0</v>
      </c>
      <c r="K553" s="244">
        <v>404481.5</v>
      </c>
      <c r="L553" s="130" t="s">
        <v>2835</v>
      </c>
      <c r="M553" s="130" t="s">
        <v>28</v>
      </c>
      <c r="N553" s="130" t="s">
        <v>29</v>
      </c>
    </row>
    <row r="554" spans="1:14" s="183" customFormat="1" x14ac:dyDescent="0.25">
      <c r="A554" s="130" t="s">
        <v>2836</v>
      </c>
      <c r="B554" s="130" t="s">
        <v>2837</v>
      </c>
      <c r="C554" s="130" t="s">
        <v>15</v>
      </c>
      <c r="D554" s="130" t="s">
        <v>1398</v>
      </c>
      <c r="E554" s="130" t="s">
        <v>26</v>
      </c>
      <c r="F554" s="225">
        <v>43082</v>
      </c>
      <c r="G554" s="244">
        <v>502476.92</v>
      </c>
      <c r="H554" s="244">
        <v>300000</v>
      </c>
      <c r="I554" s="244">
        <v>300000</v>
      </c>
      <c r="J554" s="244">
        <v>0</v>
      </c>
      <c r="K554" s="244">
        <v>202476.92</v>
      </c>
      <c r="L554" s="130" t="s">
        <v>2838</v>
      </c>
      <c r="M554" s="130" t="s">
        <v>28</v>
      </c>
      <c r="N554" s="130" t="s">
        <v>29</v>
      </c>
    </row>
    <row r="555" spans="1:14" s="183" customFormat="1" x14ac:dyDescent="0.25">
      <c r="A555" s="130" t="s">
        <v>2839</v>
      </c>
      <c r="B555" s="130" t="s">
        <v>2840</v>
      </c>
      <c r="C555" s="130" t="s">
        <v>15</v>
      </c>
      <c r="D555" s="130" t="s">
        <v>117</v>
      </c>
      <c r="E555" s="130" t="s">
        <v>17</v>
      </c>
      <c r="F555" s="225">
        <v>43087</v>
      </c>
      <c r="G555" s="244">
        <v>2697656.4</v>
      </c>
      <c r="H555" s="244">
        <v>1248318.6399999999</v>
      </c>
      <c r="I555" s="244">
        <v>1248318.6399999999</v>
      </c>
      <c r="J555" s="244">
        <v>0</v>
      </c>
      <c r="K555" s="244">
        <v>1449337.76</v>
      </c>
      <c r="L555" s="130" t="s">
        <v>2841</v>
      </c>
      <c r="M555" s="130" t="s">
        <v>53</v>
      </c>
      <c r="N555" s="130" t="s">
        <v>185</v>
      </c>
    </row>
    <row r="556" spans="1:14" s="183" customFormat="1" x14ac:dyDescent="0.25">
      <c r="A556" s="130" t="s">
        <v>2842</v>
      </c>
      <c r="B556" s="130" t="s">
        <v>2843</v>
      </c>
      <c r="C556" s="130" t="s">
        <v>15</v>
      </c>
      <c r="D556" s="130" t="s">
        <v>2421</v>
      </c>
      <c r="E556" s="130" t="s">
        <v>17</v>
      </c>
      <c r="F556" s="225">
        <v>43098</v>
      </c>
      <c r="G556" s="244">
        <v>59290.84</v>
      </c>
      <c r="H556" s="244">
        <v>50397.2</v>
      </c>
      <c r="I556" s="244">
        <v>50397.2</v>
      </c>
      <c r="J556" s="244">
        <v>0</v>
      </c>
      <c r="K556" s="244">
        <v>8893.64</v>
      </c>
      <c r="L556" s="130" t="s">
        <v>2844</v>
      </c>
      <c r="M556" s="130" t="s">
        <v>44</v>
      </c>
      <c r="N556" s="130" t="s">
        <v>187</v>
      </c>
    </row>
    <row r="557" spans="1:14" s="183" customFormat="1" x14ac:dyDescent="0.25">
      <c r="A557" s="130" t="s">
        <v>2845</v>
      </c>
      <c r="B557" s="130" t="s">
        <v>2846</v>
      </c>
      <c r="C557" s="130" t="s">
        <v>919</v>
      </c>
      <c r="D557" s="130" t="s">
        <v>920</v>
      </c>
      <c r="E557" s="130" t="s">
        <v>66</v>
      </c>
      <c r="F557" s="225">
        <v>43077</v>
      </c>
      <c r="G557" s="244">
        <v>343360.04</v>
      </c>
      <c r="H557" s="244">
        <v>209865.59</v>
      </c>
      <c r="I557" s="244">
        <v>209865.59</v>
      </c>
      <c r="J557" s="244">
        <v>0</v>
      </c>
      <c r="K557" s="244">
        <v>133494.45000000001</v>
      </c>
      <c r="L557" s="130" t="s">
        <v>2780</v>
      </c>
      <c r="M557" s="130" t="s">
        <v>53</v>
      </c>
      <c r="N557" s="130" t="s">
        <v>150</v>
      </c>
    </row>
    <row r="558" spans="1:14" s="183" customFormat="1" x14ac:dyDescent="0.25">
      <c r="A558" s="267" t="s">
        <v>2847</v>
      </c>
      <c r="B558" s="267" t="s">
        <v>2848</v>
      </c>
      <c r="C558" s="267" t="s">
        <v>919</v>
      </c>
      <c r="D558" s="267" t="s">
        <v>920</v>
      </c>
      <c r="E558" s="267" t="s">
        <v>66</v>
      </c>
      <c r="F558" s="268">
        <v>43084</v>
      </c>
      <c r="G558" s="244">
        <v>1103998.75</v>
      </c>
      <c r="H558" s="244">
        <v>676836.75</v>
      </c>
      <c r="I558" s="244">
        <v>676836.75</v>
      </c>
      <c r="J558" s="244">
        <v>0</v>
      </c>
      <c r="K558" s="244">
        <v>427162</v>
      </c>
      <c r="L558" s="267" t="s">
        <v>2832</v>
      </c>
      <c r="M558" s="267" t="s">
        <v>20</v>
      </c>
      <c r="N558" s="267" t="s">
        <v>63</v>
      </c>
    </row>
    <row r="559" spans="1:14" s="183" customFormat="1" ht="15" customHeight="1" x14ac:dyDescent="0.25">
      <c r="A559" s="183" t="s">
        <v>2875</v>
      </c>
      <c r="B559" s="183" t="s">
        <v>2876</v>
      </c>
      <c r="C559" s="130" t="s">
        <v>919</v>
      </c>
      <c r="D559" s="130" t="s">
        <v>920</v>
      </c>
      <c r="E559" s="130" t="s">
        <v>66</v>
      </c>
      <c r="F559" s="225">
        <v>43084</v>
      </c>
      <c r="G559" s="244">
        <v>875693.75</v>
      </c>
      <c r="H559" s="244">
        <v>535166.25</v>
      </c>
      <c r="I559" s="244">
        <v>535166.25</v>
      </c>
      <c r="J559" s="244">
        <v>0</v>
      </c>
      <c r="K559" s="244">
        <v>340527.5</v>
      </c>
      <c r="L559" s="130" t="s">
        <v>2877</v>
      </c>
      <c r="M559" s="130" t="s">
        <v>20</v>
      </c>
      <c r="N559" s="130" t="s">
        <v>63</v>
      </c>
    </row>
    <row r="560" spans="1:14" s="183" customFormat="1" ht="15" customHeight="1" x14ac:dyDescent="0.25">
      <c r="A560" s="183" t="s">
        <v>2878</v>
      </c>
      <c r="B560" s="183" t="s">
        <v>2879</v>
      </c>
      <c r="C560" s="130" t="s">
        <v>919</v>
      </c>
      <c r="D560" s="130" t="s">
        <v>920</v>
      </c>
      <c r="E560" s="130" t="s">
        <v>66</v>
      </c>
      <c r="F560" s="225">
        <v>43084</v>
      </c>
      <c r="G560" s="244">
        <v>1847389.83</v>
      </c>
      <c r="H560" s="244">
        <v>1046979.05</v>
      </c>
      <c r="I560" s="244">
        <v>1046979.05</v>
      </c>
      <c r="J560" s="244">
        <v>0</v>
      </c>
      <c r="K560" s="244">
        <v>800410.78</v>
      </c>
      <c r="L560" s="130" t="s">
        <v>1021</v>
      </c>
      <c r="M560" s="130" t="s">
        <v>39</v>
      </c>
      <c r="N560" s="130" t="s">
        <v>38</v>
      </c>
    </row>
    <row r="561" spans="1:14" s="183" customFormat="1" ht="15" customHeight="1" x14ac:dyDescent="0.25">
      <c r="A561" s="183" t="s">
        <v>2880</v>
      </c>
      <c r="B561" s="183" t="s">
        <v>2881</v>
      </c>
      <c r="C561" s="130" t="s">
        <v>919</v>
      </c>
      <c r="D561" s="130" t="s">
        <v>920</v>
      </c>
      <c r="E561" s="130" t="s">
        <v>66</v>
      </c>
      <c r="F561" s="225">
        <v>43084</v>
      </c>
      <c r="G561" s="244">
        <v>519337.5</v>
      </c>
      <c r="H561" s="244">
        <v>318540</v>
      </c>
      <c r="I561" s="244">
        <v>318540</v>
      </c>
      <c r="J561" s="244">
        <v>0</v>
      </c>
      <c r="K561" s="244">
        <v>200797.5</v>
      </c>
      <c r="L561" s="130" t="s">
        <v>2882</v>
      </c>
      <c r="M561" s="130" t="s">
        <v>20</v>
      </c>
      <c r="N561" s="130" t="s">
        <v>63</v>
      </c>
    </row>
    <row r="562" spans="1:14" s="183" customFormat="1" ht="15" customHeight="1" x14ac:dyDescent="0.25">
      <c r="A562" s="183" t="s">
        <v>2883</v>
      </c>
      <c r="B562" s="183" t="s">
        <v>2884</v>
      </c>
      <c r="C562" s="130" t="s">
        <v>919</v>
      </c>
      <c r="D562" s="130" t="s">
        <v>920</v>
      </c>
      <c r="E562" s="130" t="s">
        <v>66</v>
      </c>
      <c r="F562" s="225">
        <v>43084</v>
      </c>
      <c r="G562" s="244">
        <v>1214575</v>
      </c>
      <c r="H562" s="244">
        <v>743182.5</v>
      </c>
      <c r="I562" s="244">
        <v>743182.5</v>
      </c>
      <c r="J562" s="244">
        <v>0</v>
      </c>
      <c r="K562" s="244">
        <v>471392.5</v>
      </c>
      <c r="L562" s="130" t="s">
        <v>2832</v>
      </c>
      <c r="M562" s="130" t="s">
        <v>20</v>
      </c>
      <c r="N562" s="130" t="s">
        <v>63</v>
      </c>
    </row>
    <row r="563" spans="1:14" s="183" customFormat="1" ht="15" customHeight="1" x14ac:dyDescent="0.25">
      <c r="A563" s="183" t="s">
        <v>2885</v>
      </c>
      <c r="B563" s="183" t="s">
        <v>2886</v>
      </c>
      <c r="C563" s="130" t="s">
        <v>1365</v>
      </c>
      <c r="D563" s="130" t="s">
        <v>1366</v>
      </c>
      <c r="E563" s="130" t="s">
        <v>66</v>
      </c>
      <c r="F563" s="225">
        <v>43080</v>
      </c>
      <c r="G563" s="244">
        <v>400540.96</v>
      </c>
      <c r="H563" s="244">
        <v>257742.88</v>
      </c>
      <c r="I563" s="244">
        <v>257742.88</v>
      </c>
      <c r="J563" s="244">
        <v>0</v>
      </c>
      <c r="K563" s="244">
        <v>142798.07999999999</v>
      </c>
      <c r="L563" s="130" t="s">
        <v>1605</v>
      </c>
      <c r="M563" s="130" t="s">
        <v>39</v>
      </c>
      <c r="N563" s="130" t="s">
        <v>1642</v>
      </c>
    </row>
    <row r="564" spans="1:14" s="183" customFormat="1" ht="15" customHeight="1" x14ac:dyDescent="0.25">
      <c r="A564" s="183" t="s">
        <v>2887</v>
      </c>
      <c r="B564" s="183" t="s">
        <v>2888</v>
      </c>
      <c r="C564" s="130" t="s">
        <v>1365</v>
      </c>
      <c r="D564" s="130" t="s">
        <v>1366</v>
      </c>
      <c r="E564" s="130" t="s">
        <v>66</v>
      </c>
      <c r="F564" s="225">
        <v>43080</v>
      </c>
      <c r="G564" s="244">
        <v>455411.79</v>
      </c>
      <c r="H564" s="244">
        <v>292106.76</v>
      </c>
      <c r="I564" s="244">
        <v>292106.76</v>
      </c>
      <c r="J564" s="244">
        <v>0</v>
      </c>
      <c r="K564" s="244">
        <v>163305.03</v>
      </c>
      <c r="L564" s="130" t="s">
        <v>2889</v>
      </c>
      <c r="M564" s="130" t="s">
        <v>39</v>
      </c>
      <c r="N564" s="130" t="s">
        <v>1640</v>
      </c>
    </row>
    <row r="565" spans="1:14" s="183" customFormat="1" ht="15" customHeight="1" x14ac:dyDescent="0.25">
      <c r="A565" s="183" t="s">
        <v>2890</v>
      </c>
      <c r="B565" s="183" t="s">
        <v>2891</v>
      </c>
      <c r="C565" s="130" t="s">
        <v>919</v>
      </c>
      <c r="D565" s="130" t="s">
        <v>920</v>
      </c>
      <c r="E565" s="130" t="s">
        <v>66</v>
      </c>
      <c r="F565" s="225">
        <v>43084</v>
      </c>
      <c r="G565" s="244">
        <v>2574045.63</v>
      </c>
      <c r="H565" s="244">
        <v>1562234.87</v>
      </c>
      <c r="I565" s="244">
        <v>1562234.87</v>
      </c>
      <c r="J565" s="244">
        <v>0</v>
      </c>
      <c r="K565" s="244">
        <v>1011810.76</v>
      </c>
      <c r="L565" s="130" t="s">
        <v>2475</v>
      </c>
      <c r="M565" s="130" t="s">
        <v>28</v>
      </c>
      <c r="N565" s="130" t="s">
        <v>29</v>
      </c>
    </row>
    <row r="566" spans="1:14" s="183" customFormat="1" ht="15" customHeight="1" x14ac:dyDescent="0.25">
      <c r="A566" s="183" t="s">
        <v>2892</v>
      </c>
      <c r="B566" s="183" t="s">
        <v>2893</v>
      </c>
      <c r="C566" s="130" t="s">
        <v>1365</v>
      </c>
      <c r="D566" s="130" t="s">
        <v>1366</v>
      </c>
      <c r="E566" s="130" t="s">
        <v>66</v>
      </c>
      <c r="F566" s="225">
        <v>43045</v>
      </c>
      <c r="G566" s="244">
        <v>6505944.3399999999</v>
      </c>
      <c r="H566" s="244">
        <v>3922375.49</v>
      </c>
      <c r="I566" s="244">
        <v>3922375.49</v>
      </c>
      <c r="J566" s="244">
        <v>0</v>
      </c>
      <c r="K566" s="244">
        <v>2583568.85</v>
      </c>
      <c r="L566" s="130" t="s">
        <v>2894</v>
      </c>
      <c r="M566" s="130" t="s">
        <v>44</v>
      </c>
      <c r="N566" s="130" t="s">
        <v>62</v>
      </c>
    </row>
    <row r="567" spans="1:14" s="183" customFormat="1" ht="15" customHeight="1" x14ac:dyDescent="0.25">
      <c r="A567" s="183" t="s">
        <v>2895</v>
      </c>
      <c r="B567" s="183" t="s">
        <v>2896</v>
      </c>
      <c r="C567" s="130" t="s">
        <v>1365</v>
      </c>
      <c r="D567" s="130" t="s">
        <v>1366</v>
      </c>
      <c r="E567" s="130" t="s">
        <v>66</v>
      </c>
      <c r="F567" s="225">
        <v>43054</v>
      </c>
      <c r="G567" s="244">
        <v>1883233.7</v>
      </c>
      <c r="H567" s="244">
        <v>1155289.8799999999</v>
      </c>
      <c r="I567" s="244">
        <v>1155289.8799999999</v>
      </c>
      <c r="J567" s="244">
        <v>0</v>
      </c>
      <c r="K567" s="244">
        <v>727943.82</v>
      </c>
      <c r="L567" s="130" t="s">
        <v>592</v>
      </c>
      <c r="M567" s="130" t="s">
        <v>53</v>
      </c>
      <c r="N567" s="130" t="s">
        <v>946</v>
      </c>
    </row>
    <row r="568" spans="1:14" s="183" customFormat="1" ht="15" customHeight="1" x14ac:dyDescent="0.25">
      <c r="A568" s="183" t="s">
        <v>2897</v>
      </c>
      <c r="B568" s="183" t="s">
        <v>2898</v>
      </c>
      <c r="C568" s="130" t="s">
        <v>1365</v>
      </c>
      <c r="D568" s="130" t="s">
        <v>1366</v>
      </c>
      <c r="E568" s="130" t="s">
        <v>66</v>
      </c>
      <c r="F568" s="225">
        <v>43059</v>
      </c>
      <c r="G568" s="244">
        <v>736658.05</v>
      </c>
      <c r="H568" s="244">
        <v>427001.23</v>
      </c>
      <c r="I568" s="244">
        <v>427001.23</v>
      </c>
      <c r="J568" s="244">
        <v>0</v>
      </c>
      <c r="K568" s="244">
        <v>309656.82</v>
      </c>
      <c r="L568" s="130" t="s">
        <v>632</v>
      </c>
      <c r="M568" s="130" t="s">
        <v>53</v>
      </c>
      <c r="N568" s="130" t="s">
        <v>191</v>
      </c>
    </row>
    <row r="569" spans="1:14" s="183" customFormat="1" ht="15" customHeight="1" x14ac:dyDescent="0.25">
      <c r="A569" s="183" t="s">
        <v>2899</v>
      </c>
      <c r="B569" s="183" t="s">
        <v>2900</v>
      </c>
      <c r="C569" s="130" t="s">
        <v>919</v>
      </c>
      <c r="D569" s="130" t="s">
        <v>920</v>
      </c>
      <c r="E569" s="130" t="s">
        <v>66</v>
      </c>
      <c r="F569" s="225">
        <v>43084</v>
      </c>
      <c r="G569" s="244">
        <v>894306.25</v>
      </c>
      <c r="H569" s="244">
        <v>548052.5</v>
      </c>
      <c r="I569" s="244">
        <v>548052.5</v>
      </c>
      <c r="J569" s="244">
        <v>0</v>
      </c>
      <c r="K569" s="244">
        <v>346253.75</v>
      </c>
      <c r="L569" s="130" t="s">
        <v>2832</v>
      </c>
      <c r="M569" s="130" t="s">
        <v>20</v>
      </c>
      <c r="N569" s="130" t="s">
        <v>63</v>
      </c>
    </row>
    <row r="570" spans="1:14" s="183" customFormat="1" ht="15" customHeight="1" x14ac:dyDescent="0.25">
      <c r="A570" s="183" t="s">
        <v>2901</v>
      </c>
      <c r="B570" s="183" t="s">
        <v>2902</v>
      </c>
      <c r="C570" s="130" t="s">
        <v>919</v>
      </c>
      <c r="D570" s="130" t="s">
        <v>920</v>
      </c>
      <c r="E570" s="130" t="s">
        <v>66</v>
      </c>
      <c r="F570" s="225">
        <v>43084</v>
      </c>
      <c r="G570" s="244">
        <v>971875</v>
      </c>
      <c r="H570" s="244">
        <v>595237.5</v>
      </c>
      <c r="I570" s="244">
        <v>595237.5</v>
      </c>
      <c r="J570" s="244">
        <v>0</v>
      </c>
      <c r="K570" s="244">
        <v>376637.5</v>
      </c>
      <c r="L570" s="130" t="s">
        <v>2832</v>
      </c>
      <c r="M570" s="130" t="s">
        <v>20</v>
      </c>
      <c r="N570" s="130" t="s">
        <v>63</v>
      </c>
    </row>
    <row r="571" spans="1:14" s="183" customFormat="1" ht="15" customHeight="1" x14ac:dyDescent="0.25">
      <c r="A571" s="183" t="s">
        <v>2903</v>
      </c>
      <c r="B571" s="183" t="s">
        <v>2904</v>
      </c>
      <c r="C571" s="130" t="s">
        <v>919</v>
      </c>
      <c r="D571" s="130" t="s">
        <v>920</v>
      </c>
      <c r="E571" s="130" t="s">
        <v>66</v>
      </c>
      <c r="F571" s="225">
        <v>43084</v>
      </c>
      <c r="G571" s="244">
        <v>1184979.3500000001</v>
      </c>
      <c r="H571" s="244">
        <v>721768.86</v>
      </c>
      <c r="I571" s="244">
        <v>721768.86</v>
      </c>
      <c r="J571" s="244">
        <v>0</v>
      </c>
      <c r="K571" s="244">
        <v>463210.49</v>
      </c>
      <c r="L571" s="130" t="s">
        <v>2832</v>
      </c>
      <c r="M571" s="130" t="s">
        <v>20</v>
      </c>
      <c r="N571" s="130" t="s">
        <v>63</v>
      </c>
    </row>
    <row r="572" spans="1:14" s="183" customFormat="1" ht="15" customHeight="1" x14ac:dyDescent="0.25">
      <c r="A572" s="183" t="s">
        <v>2905</v>
      </c>
      <c r="B572" s="183" t="s">
        <v>2906</v>
      </c>
      <c r="C572" s="130" t="s">
        <v>919</v>
      </c>
      <c r="D572" s="130" t="s">
        <v>920</v>
      </c>
      <c r="E572" s="130" t="s">
        <v>66</v>
      </c>
      <c r="F572" s="225">
        <v>43084</v>
      </c>
      <c r="G572" s="244">
        <v>942075</v>
      </c>
      <c r="H572" s="244">
        <v>569363.75</v>
      </c>
      <c r="I572" s="244">
        <v>569363.75</v>
      </c>
      <c r="J572" s="244">
        <v>0</v>
      </c>
      <c r="K572" s="244">
        <v>372711.25</v>
      </c>
      <c r="L572" s="130" t="s">
        <v>2832</v>
      </c>
      <c r="M572" s="130" t="s">
        <v>20</v>
      </c>
      <c r="N572" s="130" t="s">
        <v>63</v>
      </c>
    </row>
    <row r="573" spans="1:14" s="183" customFormat="1" ht="15" customHeight="1" x14ac:dyDescent="0.25">
      <c r="A573" s="183" t="s">
        <v>2907</v>
      </c>
      <c r="B573" s="183" t="s">
        <v>2908</v>
      </c>
      <c r="C573" s="130" t="s">
        <v>919</v>
      </c>
      <c r="D573" s="130" t="s">
        <v>920</v>
      </c>
      <c r="E573" s="130" t="s">
        <v>66</v>
      </c>
      <c r="F573" s="225">
        <v>43084</v>
      </c>
      <c r="G573" s="244">
        <v>2662406.25</v>
      </c>
      <c r="H573" s="244">
        <v>1510420</v>
      </c>
      <c r="I573" s="244">
        <v>1510420</v>
      </c>
      <c r="J573" s="244">
        <v>0</v>
      </c>
      <c r="K573" s="244">
        <v>1151986.25</v>
      </c>
      <c r="L573" s="130" t="s">
        <v>2631</v>
      </c>
      <c r="M573" s="130" t="s">
        <v>28</v>
      </c>
      <c r="N573" s="130" t="s">
        <v>30</v>
      </c>
    </row>
    <row r="574" spans="1:14" s="183" customFormat="1" ht="15" customHeight="1" x14ac:dyDescent="0.25">
      <c r="A574" s="183" t="s">
        <v>2909</v>
      </c>
      <c r="B574" s="183" t="s">
        <v>2910</v>
      </c>
      <c r="C574" s="130" t="s">
        <v>919</v>
      </c>
      <c r="D574" s="130" t="s">
        <v>920</v>
      </c>
      <c r="E574" s="130" t="s">
        <v>66</v>
      </c>
      <c r="F574" s="225">
        <v>43084</v>
      </c>
      <c r="G574" s="244">
        <v>556177.29</v>
      </c>
      <c r="H574" s="244">
        <v>333271.36</v>
      </c>
      <c r="I574" s="244">
        <v>333271.36</v>
      </c>
      <c r="J574" s="244">
        <v>0</v>
      </c>
      <c r="K574" s="244">
        <v>222905.93</v>
      </c>
      <c r="L574" s="130" t="s">
        <v>1021</v>
      </c>
      <c r="M574" s="130" t="s">
        <v>39</v>
      </c>
      <c r="N574" s="130" t="s">
        <v>144</v>
      </c>
    </row>
    <row r="575" spans="1:14" s="183" customFormat="1" ht="15" customHeight="1" x14ac:dyDescent="0.25">
      <c r="A575" s="183" t="s">
        <v>2911</v>
      </c>
      <c r="B575" s="183" t="s">
        <v>2912</v>
      </c>
      <c r="C575" s="130" t="s">
        <v>919</v>
      </c>
      <c r="D575" s="130" t="s">
        <v>920</v>
      </c>
      <c r="E575" s="130" t="s">
        <v>66</v>
      </c>
      <c r="F575" s="225">
        <v>43089</v>
      </c>
      <c r="G575" s="244">
        <v>1802341</v>
      </c>
      <c r="H575" s="244">
        <v>1103771.1000000001</v>
      </c>
      <c r="I575" s="244">
        <v>1103771.1000000001</v>
      </c>
      <c r="J575" s="244">
        <v>0</v>
      </c>
      <c r="K575" s="244">
        <v>698569.9</v>
      </c>
      <c r="L575" s="130" t="s">
        <v>2475</v>
      </c>
      <c r="M575" s="130" t="s">
        <v>28</v>
      </c>
      <c r="N575" s="130" t="s">
        <v>29</v>
      </c>
    </row>
    <row r="576" spans="1:14" s="183" customFormat="1" ht="15" customHeight="1" x14ac:dyDescent="0.25">
      <c r="A576" s="183" t="s">
        <v>2913</v>
      </c>
      <c r="B576" s="183" t="s">
        <v>2914</v>
      </c>
      <c r="C576" s="130" t="s">
        <v>1365</v>
      </c>
      <c r="D576" s="130" t="s">
        <v>1366</v>
      </c>
      <c r="E576" s="130" t="s">
        <v>66</v>
      </c>
      <c r="F576" s="225">
        <v>43045</v>
      </c>
      <c r="G576" s="244">
        <v>490173.07</v>
      </c>
      <c r="H576" s="244">
        <v>311104.84999999998</v>
      </c>
      <c r="I576" s="244">
        <v>311104.84999999998</v>
      </c>
      <c r="J576" s="244">
        <v>0</v>
      </c>
      <c r="K576" s="244">
        <v>179068.22</v>
      </c>
      <c r="L576" s="130" t="s">
        <v>579</v>
      </c>
      <c r="M576" s="130" t="s">
        <v>44</v>
      </c>
      <c r="N576" s="130" t="s">
        <v>45</v>
      </c>
    </row>
    <row r="577" spans="1:14" s="183" customFormat="1" ht="15" customHeight="1" x14ac:dyDescent="0.25">
      <c r="A577" s="183" t="s">
        <v>2915</v>
      </c>
      <c r="B577" s="183" t="s">
        <v>2916</v>
      </c>
      <c r="C577" s="130" t="s">
        <v>919</v>
      </c>
      <c r="D577" s="130" t="s">
        <v>920</v>
      </c>
      <c r="E577" s="130" t="s">
        <v>66</v>
      </c>
      <c r="F577" s="225">
        <v>43084</v>
      </c>
      <c r="G577" s="244">
        <v>284831.25</v>
      </c>
      <c r="H577" s="244">
        <v>175929.99</v>
      </c>
      <c r="I577" s="244">
        <v>175929.99</v>
      </c>
      <c r="J577" s="244">
        <v>0</v>
      </c>
      <c r="K577" s="244">
        <v>108901.26</v>
      </c>
      <c r="L577" s="130" t="s">
        <v>2832</v>
      </c>
      <c r="M577" s="130" t="s">
        <v>20</v>
      </c>
      <c r="N577" s="130" t="s">
        <v>63</v>
      </c>
    </row>
    <row r="578" spans="1:14" s="183" customFormat="1" ht="15" customHeight="1" x14ac:dyDescent="0.25">
      <c r="A578" s="183" t="s">
        <v>2917</v>
      </c>
      <c r="B578" s="183" t="s">
        <v>2918</v>
      </c>
      <c r="C578" s="130" t="s">
        <v>15</v>
      </c>
      <c r="D578" s="130" t="s">
        <v>117</v>
      </c>
      <c r="E578" s="130" t="s">
        <v>17</v>
      </c>
      <c r="F578" s="225">
        <v>43108</v>
      </c>
      <c r="G578" s="244">
        <v>9764294.5399999991</v>
      </c>
      <c r="H578" s="244">
        <v>3544846.74</v>
      </c>
      <c r="I578" s="244">
        <v>3544846.74</v>
      </c>
      <c r="J578" s="244">
        <v>0</v>
      </c>
      <c r="K578" s="244">
        <v>6219447.7999999998</v>
      </c>
      <c r="L578" s="130" t="s">
        <v>76</v>
      </c>
      <c r="M578" s="130" t="s">
        <v>20</v>
      </c>
      <c r="N578" s="130" t="s">
        <v>199</v>
      </c>
    </row>
    <row r="579" spans="1:14" s="183" customFormat="1" ht="15" customHeight="1" x14ac:dyDescent="0.25">
      <c r="A579" s="183" t="s">
        <v>2919</v>
      </c>
      <c r="B579" s="183" t="s">
        <v>2920</v>
      </c>
      <c r="C579" s="130" t="s">
        <v>919</v>
      </c>
      <c r="D579" s="130" t="s">
        <v>920</v>
      </c>
      <c r="E579" s="130" t="s">
        <v>66</v>
      </c>
      <c r="F579" s="225">
        <v>43098</v>
      </c>
      <c r="G579" s="244">
        <v>726278.66</v>
      </c>
      <c r="H579" s="244">
        <v>413916.98</v>
      </c>
      <c r="I579" s="244">
        <v>413916.98</v>
      </c>
      <c r="J579" s="244">
        <v>0</v>
      </c>
      <c r="K579" s="244">
        <v>312361.68</v>
      </c>
      <c r="L579" s="130" t="s">
        <v>2921</v>
      </c>
      <c r="M579" s="130" t="s">
        <v>53</v>
      </c>
      <c r="N579" s="130" t="s">
        <v>143</v>
      </c>
    </row>
    <row r="580" spans="1:14" s="183" customFormat="1" ht="15" customHeight="1" x14ac:dyDescent="0.25">
      <c r="A580" s="183" t="s">
        <v>2922</v>
      </c>
      <c r="B580" s="183" t="s">
        <v>2923</v>
      </c>
      <c r="C580" s="130" t="s">
        <v>1350</v>
      </c>
      <c r="D580" s="130" t="s">
        <v>1351</v>
      </c>
      <c r="E580" s="130" t="s">
        <v>17</v>
      </c>
      <c r="F580" s="225">
        <v>43084</v>
      </c>
      <c r="G580" s="244">
        <v>2389807.59</v>
      </c>
      <c r="H580" s="244">
        <v>2031336</v>
      </c>
      <c r="I580" s="244">
        <v>2031336</v>
      </c>
      <c r="J580" s="244">
        <v>0</v>
      </c>
      <c r="K580" s="244">
        <v>358471.59</v>
      </c>
      <c r="L580" s="130" t="s">
        <v>506</v>
      </c>
      <c r="M580" s="130" t="s">
        <v>28</v>
      </c>
      <c r="N580" s="130" t="s">
        <v>30</v>
      </c>
    </row>
    <row r="581" spans="1:14" ht="15" customHeight="1" x14ac:dyDescent="0.25">
      <c r="A581" s="293" t="s">
        <v>1951</v>
      </c>
      <c r="B581" s="293"/>
      <c r="C581" s="294"/>
      <c r="D581" s="293"/>
      <c r="E581" s="294"/>
      <c r="F581" s="295"/>
      <c r="G581" s="296">
        <f>SUBTOTAL(109,OPKK[Ukupan iznos projekta (bespovratna sredstva + doprinos korisnika)])</f>
        <v>4191979620.75</v>
      </c>
      <c r="H581" s="296">
        <f>SUBTOTAL(109,OPKK[Bespovratna sredstva Ukupno])</f>
        <v>3132308894.1000018</v>
      </c>
      <c r="I581" s="296">
        <f>SUBTOTAL(109,OPKK[Bespovratna sredstva
EU dio])</f>
        <v>3038807293.9170012</v>
      </c>
      <c r="J581" s="296">
        <f>SUBTOTAL(109,OPKK[Bespovratna sredstva
Nacionalno sufinanciranje])</f>
        <v>93501600.183000013</v>
      </c>
      <c r="K581" s="296">
        <f>SUBTOTAL(109,OPKK[Doprinos korisnika])</f>
        <v>1059670726.65</v>
      </c>
      <c r="L581" s="293">
        <f>SUBTOTAL(103,OPKK[Korisnik projekta])</f>
        <v>577</v>
      </c>
      <c r="M581" s="293"/>
      <c r="N581" s="293"/>
    </row>
  </sheetData>
  <mergeCells count="1">
    <mergeCell ref="A1:M1"/>
  </mergeCells>
  <conditionalFormatting sqref="A197:A198">
    <cfRule type="duplicateValues" dxfId="190" priority="7"/>
  </conditionalFormatting>
  <conditionalFormatting sqref="A372">
    <cfRule type="duplicateValues" dxfId="189" priority="6"/>
  </conditionalFormatting>
  <conditionalFormatting sqref="A416">
    <cfRule type="duplicateValues" dxfId="188" priority="5"/>
  </conditionalFormatting>
  <conditionalFormatting sqref="A502">
    <cfRule type="duplicateValues" dxfId="187" priority="4"/>
  </conditionalFormatting>
  <conditionalFormatting sqref="A532">
    <cfRule type="duplicateValues" dxfId="186" priority="3"/>
  </conditionalFormatting>
  <conditionalFormatting sqref="A541">
    <cfRule type="duplicateValues" dxfId="185" priority="2"/>
  </conditionalFormatting>
  <conditionalFormatting sqref="A559:A580">
    <cfRule type="duplicateValues" dxfId="184" priority="1"/>
  </conditionalFormatting>
  <pageMargins left="0.7" right="0.7" top="0.75" bottom="0.75" header="0.3" footer="0.3"/>
  <pageSetup paperSize="8" scale="44" fitToHeight="0" orientation="landscape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opLeftCell="E1" workbookViewId="0">
      <pane ySplit="3" topLeftCell="A121" activePane="bottomLeft" state="frozen"/>
      <selection pane="bottomLeft" activeCell="K136" sqref="K136"/>
    </sheetView>
  </sheetViews>
  <sheetFormatPr defaultRowHeight="15" x14ac:dyDescent="0.25"/>
  <cols>
    <col min="1" max="1" width="38.7109375" customWidth="1"/>
    <col min="2" max="2" width="20.7109375" customWidth="1"/>
    <col min="3" max="3" width="50.7109375" customWidth="1"/>
    <col min="4" max="4" width="18.140625" customWidth="1"/>
    <col min="5" max="5" width="19.140625" customWidth="1"/>
    <col min="6" max="6" width="61.7109375" customWidth="1"/>
    <col min="7" max="7" width="29.42578125" customWidth="1"/>
    <col min="8" max="10" width="23.42578125" customWidth="1"/>
    <col min="11" max="11" width="31.7109375" customWidth="1"/>
    <col min="12" max="12" width="49.42578125" customWidth="1"/>
    <col min="13" max="13" width="41" style="3" customWidth="1"/>
    <col min="14" max="14" width="20.5703125" customWidth="1"/>
  </cols>
  <sheetData>
    <row r="1" spans="1:14" ht="23.25" x14ac:dyDescent="0.35">
      <c r="A1" s="343" t="s">
        <v>671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5"/>
      <c r="M1" s="7"/>
      <c r="N1" s="1" t="s">
        <v>7</v>
      </c>
    </row>
    <row r="2" spans="1:14" s="99" customFormat="1" ht="23.25" x14ac:dyDescent="0.3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ht="45" x14ac:dyDescent="0.25">
      <c r="A3" s="138" t="s">
        <v>10</v>
      </c>
      <c r="B3" s="135" t="s">
        <v>2</v>
      </c>
      <c r="C3" s="135" t="s">
        <v>0</v>
      </c>
      <c r="D3" s="135" t="s">
        <v>1</v>
      </c>
      <c r="E3" s="135" t="s">
        <v>13</v>
      </c>
      <c r="F3" s="136" t="s">
        <v>11</v>
      </c>
      <c r="G3" s="136" t="s">
        <v>12</v>
      </c>
      <c r="H3" s="136" t="s">
        <v>5</v>
      </c>
      <c r="I3" s="136" t="s">
        <v>6</v>
      </c>
      <c r="J3" s="136" t="s">
        <v>3</v>
      </c>
      <c r="K3" s="137" t="s">
        <v>4</v>
      </c>
      <c r="L3" s="137" t="s">
        <v>8</v>
      </c>
      <c r="M3" s="137" t="s">
        <v>1165</v>
      </c>
      <c r="N3" s="137" t="s">
        <v>9</v>
      </c>
    </row>
    <row r="4" spans="1:14" ht="60" x14ac:dyDescent="0.25">
      <c r="A4" s="31" t="s">
        <v>969</v>
      </c>
      <c r="B4" s="32" t="s">
        <v>673</v>
      </c>
      <c r="C4" s="33" t="s">
        <v>674</v>
      </c>
      <c r="D4" s="32" t="s">
        <v>675</v>
      </c>
      <c r="E4" s="126">
        <v>42826</v>
      </c>
      <c r="F4" s="34">
        <v>1986448.05</v>
      </c>
      <c r="G4" s="35">
        <v>1986448.05</v>
      </c>
      <c r="H4" s="35">
        <v>1688480.8425</v>
      </c>
      <c r="I4" s="36">
        <v>297967.20750000002</v>
      </c>
      <c r="J4" s="34">
        <v>0</v>
      </c>
      <c r="K4" s="33" t="s">
        <v>758</v>
      </c>
      <c r="L4" s="37" t="s">
        <v>1138</v>
      </c>
      <c r="M4" s="37" t="s">
        <v>1166</v>
      </c>
      <c r="N4" s="32"/>
    </row>
    <row r="5" spans="1:14" ht="30" x14ac:dyDescent="0.25">
      <c r="A5" s="31" t="s">
        <v>970</v>
      </c>
      <c r="B5" s="32" t="s">
        <v>673</v>
      </c>
      <c r="C5" s="33" t="s">
        <v>674</v>
      </c>
      <c r="D5" s="32" t="s">
        <v>675</v>
      </c>
      <c r="E5" s="126">
        <v>42825</v>
      </c>
      <c r="F5" s="34">
        <v>1587109.91</v>
      </c>
      <c r="G5" s="35">
        <v>1587109.91</v>
      </c>
      <c r="H5" s="35">
        <v>1349043.4234999998</v>
      </c>
      <c r="I5" s="36">
        <v>238066.48649999997</v>
      </c>
      <c r="J5" s="34">
        <v>0</v>
      </c>
      <c r="K5" s="38" t="s">
        <v>676</v>
      </c>
      <c r="L5" s="33" t="s">
        <v>1139</v>
      </c>
      <c r="M5" s="37" t="s">
        <v>1166</v>
      </c>
      <c r="N5" s="32"/>
    </row>
    <row r="6" spans="1:14" ht="30" x14ac:dyDescent="0.25">
      <c r="A6" s="31" t="s">
        <v>971</v>
      </c>
      <c r="B6" s="32" t="s">
        <v>673</v>
      </c>
      <c r="C6" s="33" t="s">
        <v>674</v>
      </c>
      <c r="D6" s="32" t="s">
        <v>675</v>
      </c>
      <c r="E6" s="126">
        <v>42825</v>
      </c>
      <c r="F6" s="34">
        <v>1999196.38</v>
      </c>
      <c r="G6" s="35">
        <v>1999196.38</v>
      </c>
      <c r="H6" s="35">
        <v>1699316.923</v>
      </c>
      <c r="I6" s="36">
        <v>299879.45699999999</v>
      </c>
      <c r="J6" s="34">
        <v>0</v>
      </c>
      <c r="K6" s="33" t="s">
        <v>757</v>
      </c>
      <c r="L6" s="39" t="s">
        <v>20</v>
      </c>
      <c r="M6" s="39" t="s">
        <v>20</v>
      </c>
      <c r="N6" s="32"/>
    </row>
    <row r="7" spans="1:14" ht="45" x14ac:dyDescent="0.25">
      <c r="A7" s="31" t="s">
        <v>972</v>
      </c>
      <c r="B7" s="32" t="s">
        <v>673</v>
      </c>
      <c r="C7" s="33" t="s">
        <v>674</v>
      </c>
      <c r="D7" s="32" t="s">
        <v>675</v>
      </c>
      <c r="E7" s="126">
        <v>42826</v>
      </c>
      <c r="F7" s="34">
        <v>1724877.35</v>
      </c>
      <c r="G7" s="35">
        <v>1724877.35</v>
      </c>
      <c r="H7" s="35">
        <v>1466145.7475000001</v>
      </c>
      <c r="I7" s="36">
        <v>258731.60250000001</v>
      </c>
      <c r="J7" s="34">
        <v>0</v>
      </c>
      <c r="K7" s="33" t="s">
        <v>759</v>
      </c>
      <c r="L7" s="33" t="s">
        <v>1141</v>
      </c>
      <c r="M7" s="37" t="s">
        <v>1166</v>
      </c>
      <c r="N7" s="32"/>
    </row>
    <row r="8" spans="1:14" ht="30" x14ac:dyDescent="0.25">
      <c r="A8" s="31" t="s">
        <v>973</v>
      </c>
      <c r="B8" s="32" t="s">
        <v>673</v>
      </c>
      <c r="C8" s="33" t="s">
        <v>674</v>
      </c>
      <c r="D8" s="32" t="s">
        <v>675</v>
      </c>
      <c r="E8" s="126">
        <v>42826</v>
      </c>
      <c r="F8" s="34">
        <v>1055965.6499999999</v>
      </c>
      <c r="G8" s="35">
        <v>1055965.6499999999</v>
      </c>
      <c r="H8" s="35">
        <v>897570.80249999987</v>
      </c>
      <c r="I8" s="36">
        <v>158394.84749999997</v>
      </c>
      <c r="J8" s="34">
        <v>0</v>
      </c>
      <c r="K8" s="33" t="s">
        <v>760</v>
      </c>
      <c r="L8" s="33" t="s">
        <v>1140</v>
      </c>
      <c r="M8" s="37" t="s">
        <v>1166</v>
      </c>
      <c r="N8" s="32"/>
    </row>
    <row r="9" spans="1:14" ht="45" x14ac:dyDescent="0.25">
      <c r="A9" s="31" t="s">
        <v>974</v>
      </c>
      <c r="B9" s="32" t="s">
        <v>673</v>
      </c>
      <c r="C9" s="33" t="s">
        <v>674</v>
      </c>
      <c r="D9" s="32" t="s">
        <v>675</v>
      </c>
      <c r="E9" s="126">
        <v>42822</v>
      </c>
      <c r="F9" s="34">
        <v>1408215.97</v>
      </c>
      <c r="G9" s="36">
        <v>1408215.97</v>
      </c>
      <c r="H9" s="35">
        <v>1196983.5744999999</v>
      </c>
      <c r="I9" s="36">
        <v>211232.39549999998</v>
      </c>
      <c r="J9" s="34">
        <v>0</v>
      </c>
      <c r="K9" s="33" t="s">
        <v>761</v>
      </c>
      <c r="L9" s="32" t="s">
        <v>44</v>
      </c>
      <c r="M9" s="32" t="s">
        <v>44</v>
      </c>
      <c r="N9" s="32"/>
    </row>
    <row r="10" spans="1:14" ht="45" x14ac:dyDescent="0.25">
      <c r="A10" s="31" t="s">
        <v>975</v>
      </c>
      <c r="B10" s="32" t="s">
        <v>673</v>
      </c>
      <c r="C10" s="33" t="s">
        <v>674</v>
      </c>
      <c r="D10" s="32" t="s">
        <v>675</v>
      </c>
      <c r="E10" s="126">
        <v>42817</v>
      </c>
      <c r="F10" s="34">
        <v>1625114.6</v>
      </c>
      <c r="G10" s="35">
        <v>1625114.6</v>
      </c>
      <c r="H10" s="35">
        <v>1381347.4100000001</v>
      </c>
      <c r="I10" s="36">
        <v>243767.19</v>
      </c>
      <c r="J10" s="34">
        <v>0</v>
      </c>
      <c r="K10" s="38" t="s">
        <v>677</v>
      </c>
      <c r="L10" s="32" t="s">
        <v>28</v>
      </c>
      <c r="M10" s="32" t="s">
        <v>28</v>
      </c>
      <c r="N10" s="32"/>
    </row>
    <row r="11" spans="1:14" ht="30" x14ac:dyDescent="0.25">
      <c r="A11" s="31" t="s">
        <v>976</v>
      </c>
      <c r="B11" s="32" t="s">
        <v>673</v>
      </c>
      <c r="C11" s="33" t="s">
        <v>674</v>
      </c>
      <c r="D11" s="32" t="s">
        <v>675</v>
      </c>
      <c r="E11" s="126">
        <v>42822</v>
      </c>
      <c r="F11" s="34">
        <v>1189732.6200000001</v>
      </c>
      <c r="G11" s="35">
        <v>1189732.6200000001</v>
      </c>
      <c r="H11" s="35">
        <v>1011272.7270000001</v>
      </c>
      <c r="I11" s="36">
        <v>178459.89300000001</v>
      </c>
      <c r="J11" s="34">
        <v>0</v>
      </c>
      <c r="K11" s="38" t="s">
        <v>678</v>
      </c>
      <c r="L11" s="32" t="s">
        <v>28</v>
      </c>
      <c r="M11" s="32" t="s">
        <v>28</v>
      </c>
      <c r="N11" s="32"/>
    </row>
    <row r="12" spans="1:14" ht="30" x14ac:dyDescent="0.25">
      <c r="A12" s="31" t="s">
        <v>977</v>
      </c>
      <c r="B12" s="32" t="s">
        <v>673</v>
      </c>
      <c r="C12" s="33" t="s">
        <v>674</v>
      </c>
      <c r="D12" s="32" t="s">
        <v>675</v>
      </c>
      <c r="E12" s="126">
        <v>42826</v>
      </c>
      <c r="F12" s="34">
        <v>1869781.49</v>
      </c>
      <c r="G12" s="35">
        <v>1869781.49</v>
      </c>
      <c r="H12" s="35">
        <v>1589314.2664999999</v>
      </c>
      <c r="I12" s="36">
        <v>280467.22349999996</v>
      </c>
      <c r="J12" s="34">
        <v>0</v>
      </c>
      <c r="K12" s="33" t="s">
        <v>762</v>
      </c>
      <c r="L12" s="32" t="s">
        <v>44</v>
      </c>
      <c r="M12" s="32" t="s">
        <v>44</v>
      </c>
      <c r="N12" s="32"/>
    </row>
    <row r="13" spans="1:14" ht="60" x14ac:dyDescent="0.25">
      <c r="A13" s="31" t="s">
        <v>978</v>
      </c>
      <c r="B13" s="32" t="s">
        <v>673</v>
      </c>
      <c r="C13" s="33" t="s">
        <v>674</v>
      </c>
      <c r="D13" s="32" t="s">
        <v>675</v>
      </c>
      <c r="E13" s="126">
        <v>42826</v>
      </c>
      <c r="F13" s="34">
        <v>1484994.55</v>
      </c>
      <c r="G13" s="35">
        <v>1484994.55</v>
      </c>
      <c r="H13" s="35">
        <v>1262245.3674999999</v>
      </c>
      <c r="I13" s="36">
        <v>222749.1825</v>
      </c>
      <c r="J13" s="34">
        <v>0</v>
      </c>
      <c r="K13" s="33" t="s">
        <v>763</v>
      </c>
      <c r="L13" s="33" t="s">
        <v>1142</v>
      </c>
      <c r="M13" s="37" t="s">
        <v>1166</v>
      </c>
      <c r="N13" s="32"/>
    </row>
    <row r="14" spans="1:14" ht="30" x14ac:dyDescent="0.25">
      <c r="A14" s="31" t="s">
        <v>979</v>
      </c>
      <c r="B14" s="32" t="s">
        <v>673</v>
      </c>
      <c r="C14" s="33" t="s">
        <v>674</v>
      </c>
      <c r="D14" s="32" t="s">
        <v>675</v>
      </c>
      <c r="E14" s="126">
        <v>42822</v>
      </c>
      <c r="F14" s="34">
        <v>1940428.75</v>
      </c>
      <c r="G14" s="35">
        <v>1940428.75</v>
      </c>
      <c r="H14" s="35">
        <v>1649364.4375</v>
      </c>
      <c r="I14" s="36">
        <v>291064.3125</v>
      </c>
      <c r="J14" s="34">
        <v>0</v>
      </c>
      <c r="K14" s="33" t="s">
        <v>764</v>
      </c>
      <c r="L14" s="32" t="s">
        <v>39</v>
      </c>
      <c r="M14" s="32" t="s">
        <v>39</v>
      </c>
      <c r="N14" s="32"/>
    </row>
    <row r="15" spans="1:14" ht="60" x14ac:dyDescent="0.25">
      <c r="A15" s="31" t="s">
        <v>980</v>
      </c>
      <c r="B15" s="32" t="s">
        <v>673</v>
      </c>
      <c r="C15" s="33" t="s">
        <v>674</v>
      </c>
      <c r="D15" s="32" t="s">
        <v>675</v>
      </c>
      <c r="E15" s="126">
        <v>42831</v>
      </c>
      <c r="F15" s="34">
        <v>1099957.25</v>
      </c>
      <c r="G15" s="35">
        <v>1099957.25</v>
      </c>
      <c r="H15" s="35">
        <v>934963.66249999998</v>
      </c>
      <c r="I15" s="36">
        <v>164993.58749999999</v>
      </c>
      <c r="J15" s="34">
        <v>0</v>
      </c>
      <c r="K15" s="33" t="s">
        <v>679</v>
      </c>
      <c r="L15" s="33" t="s">
        <v>1143</v>
      </c>
      <c r="M15" s="37" t="s">
        <v>1166</v>
      </c>
      <c r="N15" s="32"/>
    </row>
    <row r="16" spans="1:14" ht="45" x14ac:dyDescent="0.25">
      <c r="A16" s="31" t="s">
        <v>981</v>
      </c>
      <c r="B16" s="32" t="s">
        <v>673</v>
      </c>
      <c r="C16" s="33" t="s">
        <v>674</v>
      </c>
      <c r="D16" s="32" t="s">
        <v>675</v>
      </c>
      <c r="E16" s="126">
        <v>42828</v>
      </c>
      <c r="F16" s="34">
        <v>1996199.02</v>
      </c>
      <c r="G16" s="35">
        <v>1996199.02</v>
      </c>
      <c r="H16" s="35">
        <v>1696769.1669999999</v>
      </c>
      <c r="I16" s="36">
        <v>299429.853</v>
      </c>
      <c r="J16" s="34">
        <v>0</v>
      </c>
      <c r="K16" s="33" t="s">
        <v>680</v>
      </c>
      <c r="L16" s="32" t="s">
        <v>53</v>
      </c>
      <c r="M16" s="32" t="s">
        <v>53</v>
      </c>
      <c r="N16" s="32"/>
    </row>
    <row r="17" spans="1:14" ht="45" x14ac:dyDescent="0.25">
      <c r="A17" s="31" t="s">
        <v>982</v>
      </c>
      <c r="B17" s="32" t="s">
        <v>673</v>
      </c>
      <c r="C17" s="33" t="s">
        <v>674</v>
      </c>
      <c r="D17" s="32" t="s">
        <v>675</v>
      </c>
      <c r="E17" s="126">
        <v>42828</v>
      </c>
      <c r="F17" s="34">
        <v>1996986.74</v>
      </c>
      <c r="G17" s="35">
        <v>1996986.74</v>
      </c>
      <c r="H17" s="35">
        <v>1697438.7290000001</v>
      </c>
      <c r="I17" s="36">
        <v>299548.011</v>
      </c>
      <c r="J17" s="34">
        <v>0</v>
      </c>
      <c r="K17" s="33" t="s">
        <v>681</v>
      </c>
      <c r="L17" s="32" t="s">
        <v>39</v>
      </c>
      <c r="M17" s="32" t="s">
        <v>39</v>
      </c>
      <c r="N17" s="32"/>
    </row>
    <row r="18" spans="1:14" ht="45" x14ac:dyDescent="0.25">
      <c r="A18" s="31" t="s">
        <v>983</v>
      </c>
      <c r="B18" s="32" t="s">
        <v>673</v>
      </c>
      <c r="C18" s="33" t="s">
        <v>674</v>
      </c>
      <c r="D18" s="32" t="s">
        <v>675</v>
      </c>
      <c r="E18" s="126">
        <v>42826</v>
      </c>
      <c r="F18" s="34">
        <v>1733579.66</v>
      </c>
      <c r="G18" s="35">
        <v>1733579.66</v>
      </c>
      <c r="H18" s="35">
        <v>1473542.7109999999</v>
      </c>
      <c r="I18" s="36">
        <v>260036.94899999996</v>
      </c>
      <c r="J18" s="34">
        <v>0</v>
      </c>
      <c r="K18" s="33" t="s">
        <v>682</v>
      </c>
      <c r="L18" s="32" t="s">
        <v>28</v>
      </c>
      <c r="M18" s="32" t="s">
        <v>28</v>
      </c>
      <c r="N18" s="32"/>
    </row>
    <row r="19" spans="1:14" ht="30" x14ac:dyDescent="0.25">
      <c r="A19" s="31" t="s">
        <v>984</v>
      </c>
      <c r="B19" s="32" t="s">
        <v>673</v>
      </c>
      <c r="C19" s="33" t="s">
        <v>674</v>
      </c>
      <c r="D19" s="32" t="s">
        <v>675</v>
      </c>
      <c r="E19" s="126">
        <v>42826</v>
      </c>
      <c r="F19" s="34">
        <v>961356.7</v>
      </c>
      <c r="G19" s="35">
        <v>961356.7</v>
      </c>
      <c r="H19" s="35">
        <v>817153.19499999995</v>
      </c>
      <c r="I19" s="36">
        <v>144203.50499999998</v>
      </c>
      <c r="J19" s="34">
        <v>0</v>
      </c>
      <c r="K19" s="33" t="s">
        <v>683</v>
      </c>
      <c r="L19" s="32" t="s">
        <v>28</v>
      </c>
      <c r="M19" s="32" t="s">
        <v>28</v>
      </c>
      <c r="N19" s="32"/>
    </row>
    <row r="20" spans="1:14" ht="30" x14ac:dyDescent="0.25">
      <c r="A20" s="40" t="s">
        <v>985</v>
      </c>
      <c r="B20" s="32" t="s">
        <v>673</v>
      </c>
      <c r="C20" s="33" t="s">
        <v>674</v>
      </c>
      <c r="D20" s="32" t="s">
        <v>675</v>
      </c>
      <c r="E20" s="126">
        <v>42823</v>
      </c>
      <c r="F20" s="34">
        <v>1355870.62</v>
      </c>
      <c r="G20" s="35">
        <v>1355870.62</v>
      </c>
      <c r="H20" s="35">
        <v>1152490.027</v>
      </c>
      <c r="I20" s="36">
        <v>203380.59300000002</v>
      </c>
      <c r="J20" s="34">
        <v>0</v>
      </c>
      <c r="K20" s="33" t="s">
        <v>684</v>
      </c>
      <c r="L20" s="33" t="s">
        <v>1136</v>
      </c>
      <c r="M20" s="37" t="s">
        <v>1166</v>
      </c>
      <c r="N20" s="32"/>
    </row>
    <row r="21" spans="1:14" ht="45" x14ac:dyDescent="0.25">
      <c r="A21" s="31" t="s">
        <v>986</v>
      </c>
      <c r="B21" s="32" t="s">
        <v>673</v>
      </c>
      <c r="C21" s="33" t="s">
        <v>674</v>
      </c>
      <c r="D21" s="32" t="s">
        <v>675</v>
      </c>
      <c r="E21" s="126">
        <v>42826</v>
      </c>
      <c r="F21" s="34">
        <v>1872930.29</v>
      </c>
      <c r="G21" s="35">
        <v>1872930.29</v>
      </c>
      <c r="H21" s="35">
        <v>1591990.7464999999</v>
      </c>
      <c r="I21" s="36">
        <v>280939.54349999997</v>
      </c>
      <c r="J21" s="34">
        <v>0</v>
      </c>
      <c r="K21" s="33" t="s">
        <v>685</v>
      </c>
      <c r="L21" s="33" t="s">
        <v>39</v>
      </c>
      <c r="M21" s="33" t="s">
        <v>39</v>
      </c>
      <c r="N21" s="32"/>
    </row>
    <row r="22" spans="1:14" ht="45" x14ac:dyDescent="0.25">
      <c r="A22" s="40" t="s">
        <v>987</v>
      </c>
      <c r="B22" s="32" t="s">
        <v>673</v>
      </c>
      <c r="C22" s="33" t="s">
        <v>674</v>
      </c>
      <c r="D22" s="32" t="s">
        <v>675</v>
      </c>
      <c r="E22" s="126">
        <v>42851</v>
      </c>
      <c r="F22" s="34">
        <v>1421542.45</v>
      </c>
      <c r="G22" s="35">
        <v>1421542.45</v>
      </c>
      <c r="H22" s="35">
        <v>1208311.08</v>
      </c>
      <c r="I22" s="36">
        <v>213231.37</v>
      </c>
      <c r="J22" s="34">
        <v>0</v>
      </c>
      <c r="K22" s="33" t="s">
        <v>719</v>
      </c>
      <c r="L22" s="33" t="s">
        <v>1137</v>
      </c>
      <c r="M22" s="37" t="s">
        <v>1166</v>
      </c>
      <c r="N22" s="32"/>
    </row>
    <row r="23" spans="1:14" ht="45" x14ac:dyDescent="0.25">
      <c r="A23" s="40" t="s">
        <v>988</v>
      </c>
      <c r="B23" s="32" t="s">
        <v>673</v>
      </c>
      <c r="C23" s="33" t="s">
        <v>674</v>
      </c>
      <c r="D23" s="32" t="s">
        <v>675</v>
      </c>
      <c r="E23" s="126">
        <v>42851</v>
      </c>
      <c r="F23" s="34">
        <v>512020</v>
      </c>
      <c r="G23" s="35">
        <v>512020</v>
      </c>
      <c r="H23" s="35">
        <v>435217</v>
      </c>
      <c r="I23" s="36">
        <v>76803</v>
      </c>
      <c r="J23" s="34">
        <v>0</v>
      </c>
      <c r="K23" s="33" t="s">
        <v>720</v>
      </c>
      <c r="L23" s="33" t="s">
        <v>39</v>
      </c>
      <c r="M23" s="33" t="s">
        <v>39</v>
      </c>
      <c r="N23" s="32"/>
    </row>
    <row r="24" spans="1:14" ht="30" x14ac:dyDescent="0.25">
      <c r="A24" s="31" t="s">
        <v>989</v>
      </c>
      <c r="B24" s="32" t="s">
        <v>673</v>
      </c>
      <c r="C24" s="33" t="s">
        <v>674</v>
      </c>
      <c r="D24" s="32" t="s">
        <v>675</v>
      </c>
      <c r="E24" s="126">
        <v>42817</v>
      </c>
      <c r="F24" s="34">
        <v>1995845.87</v>
      </c>
      <c r="G24" s="35">
        <v>1995845.87</v>
      </c>
      <c r="H24" s="35">
        <v>1696468.9895000001</v>
      </c>
      <c r="I24" s="36">
        <v>299376.88050000003</v>
      </c>
      <c r="J24" s="34">
        <v>0</v>
      </c>
      <c r="K24" s="33" t="s">
        <v>802</v>
      </c>
      <c r="L24" s="33" t="s">
        <v>805</v>
      </c>
      <c r="M24" s="37" t="s">
        <v>1166</v>
      </c>
      <c r="N24" s="32"/>
    </row>
    <row r="25" spans="1:14" ht="30" x14ac:dyDescent="0.25">
      <c r="A25" s="40" t="s">
        <v>990</v>
      </c>
      <c r="B25" s="32" t="s">
        <v>673</v>
      </c>
      <c r="C25" s="33" t="s">
        <v>674</v>
      </c>
      <c r="D25" s="32" t="s">
        <v>675</v>
      </c>
      <c r="E25" s="126">
        <v>42846</v>
      </c>
      <c r="F25" s="34">
        <v>794197</v>
      </c>
      <c r="G25" s="35">
        <v>794197</v>
      </c>
      <c r="H25" s="35">
        <v>675067.45</v>
      </c>
      <c r="I25" s="36">
        <v>119129.54999999999</v>
      </c>
      <c r="J25" s="34">
        <v>0</v>
      </c>
      <c r="K25" s="33" t="s">
        <v>803</v>
      </c>
      <c r="L25" s="33" t="s">
        <v>806</v>
      </c>
      <c r="M25" s="37" t="s">
        <v>1166</v>
      </c>
      <c r="N25" s="32"/>
    </row>
    <row r="26" spans="1:14" ht="30" x14ac:dyDescent="0.25">
      <c r="A26" s="40" t="s">
        <v>991</v>
      </c>
      <c r="B26" s="32" t="s">
        <v>673</v>
      </c>
      <c r="C26" s="33" t="s">
        <v>674</v>
      </c>
      <c r="D26" s="32" t="s">
        <v>675</v>
      </c>
      <c r="E26" s="126">
        <v>42830</v>
      </c>
      <c r="F26" s="34">
        <v>497620</v>
      </c>
      <c r="G26" s="35">
        <v>497620</v>
      </c>
      <c r="H26" s="35">
        <v>422977</v>
      </c>
      <c r="I26" s="36">
        <v>74643</v>
      </c>
      <c r="J26" s="34">
        <v>0</v>
      </c>
      <c r="K26" s="33" t="s">
        <v>804</v>
      </c>
      <c r="L26" s="33" t="s">
        <v>39</v>
      </c>
      <c r="M26" s="33" t="s">
        <v>39</v>
      </c>
      <c r="N26" s="32"/>
    </row>
    <row r="27" spans="1:14" s="183" customFormat="1" ht="30" x14ac:dyDescent="0.25">
      <c r="A27" s="185" t="s">
        <v>1572</v>
      </c>
      <c r="B27" s="186" t="s">
        <v>673</v>
      </c>
      <c r="C27" s="148" t="s">
        <v>674</v>
      </c>
      <c r="D27" s="187" t="s">
        <v>675</v>
      </c>
      <c r="E27" s="234">
        <v>43041</v>
      </c>
      <c r="F27" s="188">
        <v>398420</v>
      </c>
      <c r="G27" s="188">
        <v>398420</v>
      </c>
      <c r="H27" s="188">
        <v>338657</v>
      </c>
      <c r="I27" s="189">
        <v>59763</v>
      </c>
      <c r="J27" s="150">
        <v>0</v>
      </c>
      <c r="K27" s="154" t="s">
        <v>1573</v>
      </c>
      <c r="L27" s="154" t="s">
        <v>20</v>
      </c>
      <c r="M27" s="154" t="s">
        <v>20</v>
      </c>
      <c r="N27" s="186"/>
    </row>
    <row r="28" spans="1:14" s="183" customFormat="1" ht="45" x14ac:dyDescent="0.25">
      <c r="A28" s="185" t="s">
        <v>1574</v>
      </c>
      <c r="B28" s="186" t="s">
        <v>673</v>
      </c>
      <c r="C28" s="154" t="s">
        <v>1575</v>
      </c>
      <c r="D28" s="186" t="s">
        <v>1576</v>
      </c>
      <c r="E28" s="234">
        <v>43041</v>
      </c>
      <c r="F28" s="188">
        <v>11474958.529999999</v>
      </c>
      <c r="G28" s="188">
        <v>11474958.529999999</v>
      </c>
      <c r="H28" s="188">
        <v>9753714.75</v>
      </c>
      <c r="I28" s="189">
        <v>1721243.78</v>
      </c>
      <c r="J28" s="150">
        <v>0</v>
      </c>
      <c r="K28" s="154" t="s">
        <v>1577</v>
      </c>
      <c r="L28" s="154" t="s">
        <v>28</v>
      </c>
      <c r="M28" s="154" t="s">
        <v>28</v>
      </c>
      <c r="N28" s="186" t="s">
        <v>1578</v>
      </c>
    </row>
    <row r="29" spans="1:14" x14ac:dyDescent="0.25">
      <c r="A29" s="33" t="s">
        <v>778</v>
      </c>
      <c r="B29" s="32" t="s">
        <v>721</v>
      </c>
      <c r="C29" s="33" t="s">
        <v>722</v>
      </c>
      <c r="D29" s="32" t="s">
        <v>675</v>
      </c>
      <c r="E29" s="126">
        <v>42872</v>
      </c>
      <c r="F29" s="35">
        <v>665761.37</v>
      </c>
      <c r="G29" s="35">
        <v>665761.37</v>
      </c>
      <c r="H29" s="35">
        <v>565897.16</v>
      </c>
      <c r="I29" s="36">
        <v>99864.21</v>
      </c>
      <c r="J29" s="34">
        <v>0</v>
      </c>
      <c r="K29" s="33" t="s">
        <v>723</v>
      </c>
      <c r="L29" s="33" t="s">
        <v>39</v>
      </c>
      <c r="M29" s="33" t="s">
        <v>39</v>
      </c>
      <c r="N29" s="32" t="s">
        <v>565</v>
      </c>
    </row>
    <row r="30" spans="1:14" x14ac:dyDescent="0.25">
      <c r="A30" s="33" t="s">
        <v>774</v>
      </c>
      <c r="B30" s="32" t="s">
        <v>721</v>
      </c>
      <c r="C30" s="33" t="s">
        <v>722</v>
      </c>
      <c r="D30" s="32" t="s">
        <v>675</v>
      </c>
      <c r="E30" s="126">
        <v>42872</v>
      </c>
      <c r="F30" s="35">
        <v>611379.19999999995</v>
      </c>
      <c r="G30" s="35">
        <v>611379.19999999995</v>
      </c>
      <c r="H30" s="35">
        <v>519672.32000000001</v>
      </c>
      <c r="I30" s="36">
        <v>91706.880000000005</v>
      </c>
      <c r="J30" s="34">
        <v>0</v>
      </c>
      <c r="K30" s="33" t="s">
        <v>724</v>
      </c>
      <c r="L30" s="33" t="s">
        <v>39</v>
      </c>
      <c r="M30" s="33" t="s">
        <v>39</v>
      </c>
      <c r="N30" s="32" t="s">
        <v>38</v>
      </c>
    </row>
    <row r="31" spans="1:14" ht="30" x14ac:dyDescent="0.25">
      <c r="A31" s="33" t="s">
        <v>775</v>
      </c>
      <c r="B31" s="32" t="s">
        <v>721</v>
      </c>
      <c r="C31" s="33" t="s">
        <v>722</v>
      </c>
      <c r="D31" s="32" t="s">
        <v>675</v>
      </c>
      <c r="E31" s="126">
        <v>42872</v>
      </c>
      <c r="F31" s="35">
        <v>639598.48</v>
      </c>
      <c r="G31" s="35">
        <v>639598.48</v>
      </c>
      <c r="H31" s="35">
        <v>543658.71</v>
      </c>
      <c r="I31" s="36">
        <v>95939.77</v>
      </c>
      <c r="J31" s="34">
        <v>0</v>
      </c>
      <c r="K31" s="33" t="s">
        <v>725</v>
      </c>
      <c r="L31" s="33" t="s">
        <v>20</v>
      </c>
      <c r="M31" s="33" t="s">
        <v>20</v>
      </c>
      <c r="N31" s="32" t="s">
        <v>63</v>
      </c>
    </row>
    <row r="32" spans="1:14" ht="30" x14ac:dyDescent="0.25">
      <c r="A32" s="33" t="s">
        <v>777</v>
      </c>
      <c r="B32" s="32" t="s">
        <v>721</v>
      </c>
      <c r="C32" s="33" t="s">
        <v>722</v>
      </c>
      <c r="D32" s="32" t="s">
        <v>675</v>
      </c>
      <c r="E32" s="126">
        <v>42872</v>
      </c>
      <c r="F32" s="35">
        <v>514030.04</v>
      </c>
      <c r="G32" s="35">
        <v>514030.04</v>
      </c>
      <c r="H32" s="35">
        <v>436925.53</v>
      </c>
      <c r="I32" s="36">
        <v>77104.509999999995</v>
      </c>
      <c r="J32" s="34">
        <v>0</v>
      </c>
      <c r="K32" s="33" t="s">
        <v>726</v>
      </c>
      <c r="L32" s="33" t="s">
        <v>28</v>
      </c>
      <c r="M32" s="33" t="s">
        <v>28</v>
      </c>
      <c r="N32" s="32" t="s">
        <v>140</v>
      </c>
    </row>
    <row r="33" spans="1:14" ht="30" x14ac:dyDescent="0.25">
      <c r="A33" s="33" t="s">
        <v>773</v>
      </c>
      <c r="B33" s="32" t="s">
        <v>721</v>
      </c>
      <c r="C33" s="33" t="s">
        <v>722</v>
      </c>
      <c r="D33" s="32" t="s">
        <v>675</v>
      </c>
      <c r="E33" s="126">
        <v>42872</v>
      </c>
      <c r="F33" s="35">
        <v>568046.4</v>
      </c>
      <c r="G33" s="35">
        <v>568046.4</v>
      </c>
      <c r="H33" s="35">
        <v>482839.44</v>
      </c>
      <c r="I33" s="36">
        <v>85206.96</v>
      </c>
      <c r="J33" s="34">
        <v>0</v>
      </c>
      <c r="K33" s="33" t="s">
        <v>727</v>
      </c>
      <c r="L33" s="41" t="s">
        <v>53</v>
      </c>
      <c r="M33" s="41" t="s">
        <v>53</v>
      </c>
      <c r="N33" s="32" t="s">
        <v>728</v>
      </c>
    </row>
    <row r="34" spans="1:14" ht="30" x14ac:dyDescent="0.25">
      <c r="A34" s="33" t="s">
        <v>776</v>
      </c>
      <c r="B34" s="32" t="s">
        <v>721</v>
      </c>
      <c r="C34" s="33" t="s">
        <v>722</v>
      </c>
      <c r="D34" s="32" t="s">
        <v>675</v>
      </c>
      <c r="E34" s="126">
        <v>42872</v>
      </c>
      <c r="F34" s="35">
        <v>706263.99</v>
      </c>
      <c r="G34" s="35">
        <v>706263.99</v>
      </c>
      <c r="H34" s="35">
        <v>600324.39</v>
      </c>
      <c r="I34" s="36">
        <v>105939.6</v>
      </c>
      <c r="J34" s="34">
        <v>0</v>
      </c>
      <c r="K34" s="33" t="s">
        <v>729</v>
      </c>
      <c r="L34" s="33" t="s">
        <v>28</v>
      </c>
      <c r="M34" s="33" t="s">
        <v>28</v>
      </c>
      <c r="N34" s="32" t="s">
        <v>213</v>
      </c>
    </row>
    <row r="35" spans="1:14" ht="45" x14ac:dyDescent="0.25">
      <c r="A35" s="33" t="s">
        <v>730</v>
      </c>
      <c r="B35" s="32" t="s">
        <v>740</v>
      </c>
      <c r="C35" s="33" t="s">
        <v>741</v>
      </c>
      <c r="D35" s="32" t="s">
        <v>675</v>
      </c>
      <c r="E35" s="126">
        <v>42880</v>
      </c>
      <c r="F35" s="35">
        <v>1134356.8400000001</v>
      </c>
      <c r="G35" s="35">
        <v>1072532.8600000001</v>
      </c>
      <c r="H35" s="35">
        <v>911652.93</v>
      </c>
      <c r="I35" s="36">
        <v>160879.93</v>
      </c>
      <c r="J35" s="34">
        <v>61823.979999999981</v>
      </c>
      <c r="K35" s="33" t="s">
        <v>742</v>
      </c>
      <c r="L35" s="33" t="s">
        <v>1134</v>
      </c>
      <c r="M35" s="37" t="s">
        <v>1166</v>
      </c>
      <c r="N35" s="32"/>
    </row>
    <row r="36" spans="1:14" ht="45" x14ac:dyDescent="0.25">
      <c r="A36" s="33" t="s">
        <v>731</v>
      </c>
      <c r="B36" s="32" t="s">
        <v>740</v>
      </c>
      <c r="C36" s="33" t="s">
        <v>741</v>
      </c>
      <c r="D36" s="32" t="s">
        <v>675</v>
      </c>
      <c r="E36" s="126">
        <v>42880</v>
      </c>
      <c r="F36" s="35">
        <v>1135876.1399999999</v>
      </c>
      <c r="G36" s="35">
        <v>1135876.1399999999</v>
      </c>
      <c r="H36" s="35">
        <v>965494.72</v>
      </c>
      <c r="I36" s="36">
        <v>170381.42</v>
      </c>
      <c r="J36" s="34">
        <v>0</v>
      </c>
      <c r="K36" s="33" t="s">
        <v>743</v>
      </c>
      <c r="L36" s="33" t="s">
        <v>744</v>
      </c>
      <c r="M36" s="37" t="s">
        <v>1166</v>
      </c>
      <c r="N36" s="32"/>
    </row>
    <row r="37" spans="1:14" ht="45" x14ac:dyDescent="0.25">
      <c r="A37" s="33" t="s">
        <v>732</v>
      </c>
      <c r="B37" s="32" t="s">
        <v>740</v>
      </c>
      <c r="C37" s="33" t="s">
        <v>741</v>
      </c>
      <c r="D37" s="32" t="s">
        <v>675</v>
      </c>
      <c r="E37" s="126">
        <v>42880</v>
      </c>
      <c r="F37" s="35">
        <v>992578.24</v>
      </c>
      <c r="G37" s="35">
        <v>992578.24</v>
      </c>
      <c r="H37" s="35">
        <v>843691.5</v>
      </c>
      <c r="I37" s="36">
        <v>148886.74</v>
      </c>
      <c r="J37" s="34">
        <v>0</v>
      </c>
      <c r="K37" s="33" t="s">
        <v>745</v>
      </c>
      <c r="L37" s="33" t="s">
        <v>44</v>
      </c>
      <c r="M37" s="33" t="s">
        <v>44</v>
      </c>
      <c r="N37" s="32"/>
    </row>
    <row r="38" spans="1:14" ht="45" x14ac:dyDescent="0.25">
      <c r="A38" s="33" t="s">
        <v>733</v>
      </c>
      <c r="B38" s="32" t="s">
        <v>740</v>
      </c>
      <c r="C38" s="33" t="s">
        <v>741</v>
      </c>
      <c r="D38" s="32" t="s">
        <v>675</v>
      </c>
      <c r="E38" s="126">
        <v>42880</v>
      </c>
      <c r="F38" s="35">
        <v>556699.09</v>
      </c>
      <c r="G38" s="35">
        <v>556699.09</v>
      </c>
      <c r="H38" s="35">
        <v>473194.23</v>
      </c>
      <c r="I38" s="36">
        <v>83504.86</v>
      </c>
      <c r="J38" s="34">
        <v>0</v>
      </c>
      <c r="K38" s="33" t="s">
        <v>746</v>
      </c>
      <c r="L38" s="33" t="s">
        <v>28</v>
      </c>
      <c r="M38" s="33" t="s">
        <v>28</v>
      </c>
      <c r="N38" s="32"/>
    </row>
    <row r="39" spans="1:14" ht="45" x14ac:dyDescent="0.25">
      <c r="A39" s="33" t="s">
        <v>734</v>
      </c>
      <c r="B39" s="32" t="s">
        <v>740</v>
      </c>
      <c r="C39" s="33" t="s">
        <v>741</v>
      </c>
      <c r="D39" s="32" t="s">
        <v>675</v>
      </c>
      <c r="E39" s="126">
        <v>42880</v>
      </c>
      <c r="F39" s="35">
        <v>1180717.8999999999</v>
      </c>
      <c r="G39" s="35">
        <v>1180717.8999999999</v>
      </c>
      <c r="H39" s="35">
        <v>1003610.22</v>
      </c>
      <c r="I39" s="36">
        <v>177107.68</v>
      </c>
      <c r="J39" s="34">
        <v>0</v>
      </c>
      <c r="K39" s="33" t="s">
        <v>747</v>
      </c>
      <c r="L39" s="33" t="s">
        <v>1133</v>
      </c>
      <c r="M39" s="37" t="s">
        <v>1166</v>
      </c>
      <c r="N39" s="32"/>
    </row>
    <row r="40" spans="1:14" ht="45" x14ac:dyDescent="0.25">
      <c r="A40" s="33" t="s">
        <v>735</v>
      </c>
      <c r="B40" s="32" t="s">
        <v>740</v>
      </c>
      <c r="C40" s="33" t="s">
        <v>741</v>
      </c>
      <c r="D40" s="32" t="s">
        <v>675</v>
      </c>
      <c r="E40" s="126">
        <v>42880</v>
      </c>
      <c r="F40" s="35">
        <v>698915.12</v>
      </c>
      <c r="G40" s="35">
        <v>698915.12</v>
      </c>
      <c r="H40" s="35">
        <v>594077.85</v>
      </c>
      <c r="I40" s="36">
        <v>104837.27</v>
      </c>
      <c r="J40" s="34">
        <v>0</v>
      </c>
      <c r="K40" s="33" t="s">
        <v>748</v>
      </c>
      <c r="L40" s="33" t="s">
        <v>749</v>
      </c>
      <c r="M40" s="37" t="s">
        <v>1166</v>
      </c>
      <c r="N40" s="32"/>
    </row>
    <row r="41" spans="1:14" ht="60" x14ac:dyDescent="0.25">
      <c r="A41" s="33" t="s">
        <v>736</v>
      </c>
      <c r="B41" s="32" t="s">
        <v>740</v>
      </c>
      <c r="C41" s="33" t="s">
        <v>741</v>
      </c>
      <c r="D41" s="32" t="s">
        <v>675</v>
      </c>
      <c r="E41" s="126">
        <v>42880</v>
      </c>
      <c r="F41" s="35">
        <v>671913.81</v>
      </c>
      <c r="G41" s="35">
        <v>671113.81</v>
      </c>
      <c r="H41" s="35">
        <v>570446.74</v>
      </c>
      <c r="I41" s="36">
        <v>100667.07</v>
      </c>
      <c r="J41" s="34">
        <v>800</v>
      </c>
      <c r="K41" s="33" t="s">
        <v>750</v>
      </c>
      <c r="L41" s="33" t="s">
        <v>792</v>
      </c>
      <c r="M41" s="37" t="s">
        <v>1166</v>
      </c>
      <c r="N41" s="32"/>
    </row>
    <row r="42" spans="1:14" ht="60" x14ac:dyDescent="0.25">
      <c r="A42" s="33" t="s">
        <v>737</v>
      </c>
      <c r="B42" s="32" t="s">
        <v>740</v>
      </c>
      <c r="C42" s="33" t="s">
        <v>741</v>
      </c>
      <c r="D42" s="32" t="s">
        <v>675</v>
      </c>
      <c r="E42" s="126">
        <v>42880</v>
      </c>
      <c r="F42" s="35">
        <v>1104745.29</v>
      </c>
      <c r="G42" s="35">
        <v>1104745.29</v>
      </c>
      <c r="H42" s="35">
        <v>939033.5</v>
      </c>
      <c r="I42" s="36">
        <v>165711.79</v>
      </c>
      <c r="J42" s="34">
        <v>0</v>
      </c>
      <c r="K42" s="33" t="s">
        <v>751</v>
      </c>
      <c r="L42" s="33" t="s">
        <v>752</v>
      </c>
      <c r="M42" s="37" t="s">
        <v>1166</v>
      </c>
      <c r="N42" s="32"/>
    </row>
    <row r="43" spans="1:14" ht="45" x14ac:dyDescent="0.25">
      <c r="A43" s="33" t="s">
        <v>738</v>
      </c>
      <c r="B43" s="32" t="s">
        <v>740</v>
      </c>
      <c r="C43" s="33" t="s">
        <v>741</v>
      </c>
      <c r="D43" s="32" t="s">
        <v>675</v>
      </c>
      <c r="E43" s="126">
        <v>42900</v>
      </c>
      <c r="F43" s="35">
        <v>699996.51</v>
      </c>
      <c r="G43" s="35">
        <v>699996.51</v>
      </c>
      <c r="H43" s="35">
        <v>549997.03</v>
      </c>
      <c r="I43" s="36">
        <v>149999.48000000001</v>
      </c>
      <c r="J43" s="34">
        <v>0</v>
      </c>
      <c r="K43" s="33" t="s">
        <v>753</v>
      </c>
      <c r="L43" s="33" t="s">
        <v>754</v>
      </c>
      <c r="M43" s="37" t="s">
        <v>1166</v>
      </c>
      <c r="N43" s="32"/>
    </row>
    <row r="44" spans="1:14" ht="45" x14ac:dyDescent="0.25">
      <c r="A44" s="33" t="s">
        <v>739</v>
      </c>
      <c r="B44" s="32" t="s">
        <v>740</v>
      </c>
      <c r="C44" s="33" t="s">
        <v>741</v>
      </c>
      <c r="D44" s="32" t="s">
        <v>675</v>
      </c>
      <c r="E44" s="126">
        <v>42880</v>
      </c>
      <c r="F44" s="35">
        <v>1166151.96</v>
      </c>
      <c r="G44" s="35">
        <v>1166151.96</v>
      </c>
      <c r="H44" s="35">
        <v>991229.17</v>
      </c>
      <c r="I44" s="36">
        <v>174852.79</v>
      </c>
      <c r="J44" s="34">
        <v>0</v>
      </c>
      <c r="K44" s="33" t="s">
        <v>755</v>
      </c>
      <c r="L44" s="33" t="s">
        <v>756</v>
      </c>
      <c r="M44" s="37" t="s">
        <v>1166</v>
      </c>
      <c r="N44" s="32"/>
    </row>
    <row r="45" spans="1:14" ht="30" x14ac:dyDescent="0.25">
      <c r="A45" s="42" t="s">
        <v>908</v>
      </c>
      <c r="B45" s="43" t="s">
        <v>909</v>
      </c>
      <c r="C45" s="43" t="s">
        <v>910</v>
      </c>
      <c r="D45" s="32" t="s">
        <v>675</v>
      </c>
      <c r="E45" s="235">
        <v>42914</v>
      </c>
      <c r="F45" s="44">
        <v>926091.1</v>
      </c>
      <c r="G45" s="44">
        <v>926091.1</v>
      </c>
      <c r="H45" s="44">
        <f>G45*0.85</f>
        <v>787177.43499999994</v>
      </c>
      <c r="I45" s="44">
        <f>G45*0.15</f>
        <v>138913.66499999998</v>
      </c>
      <c r="J45" s="45">
        <v>0</v>
      </c>
      <c r="K45" s="42" t="s">
        <v>227</v>
      </c>
      <c r="L45" s="41" t="s">
        <v>44</v>
      </c>
      <c r="M45" s="41" t="s">
        <v>44</v>
      </c>
      <c r="N45" s="42"/>
    </row>
    <row r="46" spans="1:14" ht="45" x14ac:dyDescent="0.25">
      <c r="A46" s="46" t="s">
        <v>911</v>
      </c>
      <c r="B46" s="43" t="s">
        <v>909</v>
      </c>
      <c r="C46" s="43" t="s">
        <v>910</v>
      </c>
      <c r="D46" s="32" t="s">
        <v>675</v>
      </c>
      <c r="E46" s="235">
        <v>42914</v>
      </c>
      <c r="F46" s="44">
        <v>953100.56</v>
      </c>
      <c r="G46" s="44">
        <v>953100.56</v>
      </c>
      <c r="H46" s="44">
        <f t="shared" ref="H46:H50" si="0">G46*0.85</f>
        <v>810135.47600000002</v>
      </c>
      <c r="I46" s="44">
        <f t="shared" ref="I46:I50" si="1">G46*0.15</f>
        <v>142965.084</v>
      </c>
      <c r="J46" s="45">
        <v>0</v>
      </c>
      <c r="K46" s="42" t="s">
        <v>912</v>
      </c>
      <c r="L46" s="41" t="s">
        <v>53</v>
      </c>
      <c r="M46" s="41" t="s">
        <v>53</v>
      </c>
      <c r="N46" s="42" t="s">
        <v>913</v>
      </c>
    </row>
    <row r="47" spans="1:14" ht="30" x14ac:dyDescent="0.25">
      <c r="A47" s="42" t="s">
        <v>914</v>
      </c>
      <c r="B47" s="43" t="s">
        <v>909</v>
      </c>
      <c r="C47" s="43" t="s">
        <v>910</v>
      </c>
      <c r="D47" s="32" t="s">
        <v>675</v>
      </c>
      <c r="E47" s="235">
        <v>42914</v>
      </c>
      <c r="F47" s="44">
        <v>966017.85</v>
      </c>
      <c r="G47" s="44">
        <v>966017.85</v>
      </c>
      <c r="H47" s="44">
        <f t="shared" si="0"/>
        <v>821115.17249999999</v>
      </c>
      <c r="I47" s="44">
        <f t="shared" si="1"/>
        <v>144902.67749999999</v>
      </c>
      <c r="J47" s="45">
        <v>0</v>
      </c>
      <c r="K47" s="42" t="s">
        <v>230</v>
      </c>
      <c r="L47" s="41" t="s">
        <v>20</v>
      </c>
      <c r="M47" s="41" t="s">
        <v>20</v>
      </c>
      <c r="N47" s="42"/>
    </row>
    <row r="48" spans="1:14" ht="45" x14ac:dyDescent="0.25">
      <c r="A48" s="32" t="s">
        <v>992</v>
      </c>
      <c r="B48" s="32" t="s">
        <v>740</v>
      </c>
      <c r="C48" s="33" t="s">
        <v>741</v>
      </c>
      <c r="D48" s="32" t="s">
        <v>675</v>
      </c>
      <c r="E48" s="126">
        <v>42940</v>
      </c>
      <c r="F48" s="35">
        <v>1170658.98</v>
      </c>
      <c r="G48" s="35">
        <v>1170658.98</v>
      </c>
      <c r="H48" s="35">
        <f t="shared" si="0"/>
        <v>995060.13299999991</v>
      </c>
      <c r="I48" s="35">
        <f t="shared" si="1"/>
        <v>175598.84699999998</v>
      </c>
      <c r="J48" s="34">
        <v>0</v>
      </c>
      <c r="K48" s="33" t="s">
        <v>993</v>
      </c>
      <c r="L48" s="32" t="s">
        <v>28</v>
      </c>
      <c r="M48" s="32" t="s">
        <v>28</v>
      </c>
      <c r="N48" s="32" t="s">
        <v>412</v>
      </c>
    </row>
    <row r="49" spans="1:14" ht="45" x14ac:dyDescent="0.25">
      <c r="A49" s="32" t="s">
        <v>994</v>
      </c>
      <c r="B49" s="32" t="s">
        <v>740</v>
      </c>
      <c r="C49" s="33" t="s">
        <v>741</v>
      </c>
      <c r="D49" s="32" t="s">
        <v>675</v>
      </c>
      <c r="E49" s="126">
        <v>42941</v>
      </c>
      <c r="F49" s="35">
        <v>1171822.24</v>
      </c>
      <c r="G49" s="35">
        <v>1171822.24</v>
      </c>
      <c r="H49" s="35">
        <f t="shared" si="0"/>
        <v>996048.90399999998</v>
      </c>
      <c r="I49" s="35">
        <f t="shared" si="1"/>
        <v>175773.33599999998</v>
      </c>
      <c r="J49" s="34">
        <v>0</v>
      </c>
      <c r="K49" s="33" t="s">
        <v>995</v>
      </c>
      <c r="L49" s="47" t="s">
        <v>28</v>
      </c>
      <c r="M49" s="47" t="s">
        <v>28</v>
      </c>
      <c r="N49" s="32" t="s">
        <v>996</v>
      </c>
    </row>
    <row r="50" spans="1:14" ht="45" x14ac:dyDescent="0.25">
      <c r="A50" s="32" t="s">
        <v>997</v>
      </c>
      <c r="B50" s="32" t="s">
        <v>740</v>
      </c>
      <c r="C50" s="33" t="s">
        <v>741</v>
      </c>
      <c r="D50" s="32" t="s">
        <v>675</v>
      </c>
      <c r="E50" s="126">
        <v>42942</v>
      </c>
      <c r="F50" s="35">
        <v>562516.55000000005</v>
      </c>
      <c r="G50" s="35">
        <v>562516.55000000005</v>
      </c>
      <c r="H50" s="35">
        <f t="shared" si="0"/>
        <v>478139.0675</v>
      </c>
      <c r="I50" s="35">
        <f t="shared" si="1"/>
        <v>84377.482499999998</v>
      </c>
      <c r="J50" s="34">
        <v>0</v>
      </c>
      <c r="K50" s="32" t="s">
        <v>998</v>
      </c>
      <c r="L50" s="47" t="s">
        <v>53</v>
      </c>
      <c r="M50" s="47" t="s">
        <v>53</v>
      </c>
      <c r="N50" s="32" t="s">
        <v>999</v>
      </c>
    </row>
    <row r="51" spans="1:14" ht="45" x14ac:dyDescent="0.25">
      <c r="A51" s="48" t="s">
        <v>1034</v>
      </c>
      <c r="B51" s="32" t="s">
        <v>740</v>
      </c>
      <c r="C51" s="33" t="s">
        <v>741</v>
      </c>
      <c r="D51" s="32" t="s">
        <v>675</v>
      </c>
      <c r="E51" s="126">
        <v>42942</v>
      </c>
      <c r="F51" s="35">
        <v>513134.13</v>
      </c>
      <c r="G51" s="35">
        <v>513134.13</v>
      </c>
      <c r="H51" s="35">
        <v>436164.01</v>
      </c>
      <c r="I51" s="36">
        <v>76970.12</v>
      </c>
      <c r="J51" s="34">
        <v>0</v>
      </c>
      <c r="K51" s="33" t="s">
        <v>1035</v>
      </c>
      <c r="L51" s="33" t="s">
        <v>53</v>
      </c>
      <c r="M51" s="33" t="s">
        <v>53</v>
      </c>
      <c r="N51" s="32"/>
    </row>
    <row r="52" spans="1:14" ht="45" x14ac:dyDescent="0.25">
      <c r="A52" s="48" t="s">
        <v>1036</v>
      </c>
      <c r="B52" s="32" t="s">
        <v>740</v>
      </c>
      <c r="C52" s="33" t="s">
        <v>741</v>
      </c>
      <c r="D52" s="32" t="s">
        <v>675</v>
      </c>
      <c r="E52" s="126">
        <v>42942</v>
      </c>
      <c r="F52" s="35">
        <v>1140212.8600000001</v>
      </c>
      <c r="G52" s="35">
        <v>1140212.8600000001</v>
      </c>
      <c r="H52" s="35">
        <v>969180.93</v>
      </c>
      <c r="I52" s="36">
        <v>171031.93</v>
      </c>
      <c r="J52" s="34">
        <v>0</v>
      </c>
      <c r="K52" s="33" t="s">
        <v>1037</v>
      </c>
      <c r="L52" s="33" t="s">
        <v>1135</v>
      </c>
      <c r="M52" s="37" t="s">
        <v>1166</v>
      </c>
      <c r="N52" s="32"/>
    </row>
    <row r="53" spans="1:14" ht="45" x14ac:dyDescent="0.25">
      <c r="A53" s="48" t="s">
        <v>1038</v>
      </c>
      <c r="B53" s="32" t="s">
        <v>740</v>
      </c>
      <c r="C53" s="33" t="s">
        <v>741</v>
      </c>
      <c r="D53" s="32" t="s">
        <v>675</v>
      </c>
      <c r="E53" s="126">
        <v>42942</v>
      </c>
      <c r="F53" s="35">
        <v>1170658.98</v>
      </c>
      <c r="G53" s="35">
        <v>1170658.98</v>
      </c>
      <c r="H53" s="35">
        <v>995060.13300000003</v>
      </c>
      <c r="I53" s="36">
        <v>175598.85</v>
      </c>
      <c r="J53" s="34">
        <v>0</v>
      </c>
      <c r="K53" s="33" t="s">
        <v>1039</v>
      </c>
      <c r="L53" s="33" t="s">
        <v>28</v>
      </c>
      <c r="M53" s="33" t="s">
        <v>28</v>
      </c>
      <c r="N53" s="32"/>
    </row>
    <row r="54" spans="1:14" ht="45" x14ac:dyDescent="0.25">
      <c r="A54" s="48" t="s">
        <v>994</v>
      </c>
      <c r="B54" s="32" t="s">
        <v>740</v>
      </c>
      <c r="C54" s="33" t="s">
        <v>741</v>
      </c>
      <c r="D54" s="32" t="s">
        <v>675</v>
      </c>
      <c r="E54" s="126">
        <v>42942</v>
      </c>
      <c r="F54" s="35">
        <v>1171822.24</v>
      </c>
      <c r="G54" s="35">
        <v>1171822.24</v>
      </c>
      <c r="H54" s="35">
        <v>996048.9</v>
      </c>
      <c r="I54" s="36">
        <v>175773.34</v>
      </c>
      <c r="J54" s="34">
        <v>0</v>
      </c>
      <c r="K54" s="33" t="s">
        <v>1040</v>
      </c>
      <c r="L54" s="33" t="s">
        <v>1041</v>
      </c>
      <c r="M54" s="37" t="s">
        <v>1166</v>
      </c>
      <c r="N54" s="32"/>
    </row>
    <row r="55" spans="1:14" ht="45" x14ac:dyDescent="0.25">
      <c r="A55" s="48" t="s">
        <v>1100</v>
      </c>
      <c r="B55" s="32" t="s">
        <v>740</v>
      </c>
      <c r="C55" s="33" t="s">
        <v>741</v>
      </c>
      <c r="D55" s="32" t="s">
        <v>675</v>
      </c>
      <c r="E55" s="126">
        <v>42972</v>
      </c>
      <c r="F55" s="35">
        <v>848143.05</v>
      </c>
      <c r="G55" s="35">
        <v>848143.05</v>
      </c>
      <c r="H55" s="35" t="s">
        <v>1101</v>
      </c>
      <c r="I55" s="36">
        <v>127221.46</v>
      </c>
      <c r="J55" s="34">
        <v>0</v>
      </c>
      <c r="K55" s="33" t="s">
        <v>1102</v>
      </c>
      <c r="L55" s="33" t="s">
        <v>53</v>
      </c>
      <c r="M55" s="33" t="s">
        <v>53</v>
      </c>
      <c r="N55" s="32"/>
    </row>
    <row r="56" spans="1:14" ht="60" x14ac:dyDescent="0.25">
      <c r="A56" s="48" t="s">
        <v>1103</v>
      </c>
      <c r="B56" s="32" t="s">
        <v>1104</v>
      </c>
      <c r="C56" s="33" t="s">
        <v>1105</v>
      </c>
      <c r="D56" s="32" t="s">
        <v>675</v>
      </c>
      <c r="E56" s="126">
        <v>42979</v>
      </c>
      <c r="F56" s="35">
        <v>9422774.4000000004</v>
      </c>
      <c r="G56" s="35">
        <v>8951634.4000000004</v>
      </c>
      <c r="H56" s="35">
        <v>7608889.2400000002</v>
      </c>
      <c r="I56" s="36">
        <v>1342745.16</v>
      </c>
      <c r="J56" s="34">
        <v>471140</v>
      </c>
      <c r="K56" s="33" t="s">
        <v>232</v>
      </c>
      <c r="L56" s="33" t="s">
        <v>53</v>
      </c>
      <c r="M56" s="33" t="s">
        <v>53</v>
      </c>
      <c r="N56" s="32"/>
    </row>
    <row r="57" spans="1:14" ht="60" x14ac:dyDescent="0.25">
      <c r="A57" s="48" t="s">
        <v>1106</v>
      </c>
      <c r="B57" s="32" t="s">
        <v>1104</v>
      </c>
      <c r="C57" s="33" t="s">
        <v>1105</v>
      </c>
      <c r="D57" s="32" t="s">
        <v>675</v>
      </c>
      <c r="E57" s="126">
        <v>42979</v>
      </c>
      <c r="F57" s="35">
        <v>5979837.5999999996</v>
      </c>
      <c r="G57" s="35">
        <v>5501450.5899999999</v>
      </c>
      <c r="H57" s="35">
        <v>4676233.0014999993</v>
      </c>
      <c r="I57" s="36">
        <v>701434.95022499992</v>
      </c>
      <c r="J57" s="34">
        <v>825217.58850000054</v>
      </c>
      <c r="K57" s="33" t="s">
        <v>653</v>
      </c>
      <c r="L57" s="33" t="s">
        <v>44</v>
      </c>
      <c r="M57" s="33" t="s">
        <v>44</v>
      </c>
      <c r="N57" s="32" t="s">
        <v>653</v>
      </c>
    </row>
    <row r="58" spans="1:14" ht="60" x14ac:dyDescent="0.25">
      <c r="A58" s="48" t="s">
        <v>1107</v>
      </c>
      <c r="B58" s="32" t="s">
        <v>1104</v>
      </c>
      <c r="C58" s="33" t="s">
        <v>1105</v>
      </c>
      <c r="D58" s="32" t="s">
        <v>675</v>
      </c>
      <c r="E58" s="126">
        <v>42979</v>
      </c>
      <c r="F58" s="35">
        <v>6342252</v>
      </c>
      <c r="G58" s="35">
        <v>5834871.8399999999</v>
      </c>
      <c r="H58" s="35">
        <v>4959641.0639999993</v>
      </c>
      <c r="I58" s="36">
        <v>743946.1595999999</v>
      </c>
      <c r="J58" s="34">
        <v>875230.77600000054</v>
      </c>
      <c r="K58" s="33" t="s">
        <v>1108</v>
      </c>
      <c r="L58" s="33" t="s">
        <v>39</v>
      </c>
      <c r="M58" s="33" t="s">
        <v>39</v>
      </c>
      <c r="N58" s="32" t="s">
        <v>1108</v>
      </c>
    </row>
    <row r="59" spans="1:14" ht="60" x14ac:dyDescent="0.25">
      <c r="A59" s="48" t="s">
        <v>1109</v>
      </c>
      <c r="B59" s="32" t="s">
        <v>1104</v>
      </c>
      <c r="C59" s="33" t="s">
        <v>1105</v>
      </c>
      <c r="D59" s="32" t="s">
        <v>675</v>
      </c>
      <c r="E59" s="126">
        <v>42979</v>
      </c>
      <c r="F59" s="35">
        <v>8335531.2000000002</v>
      </c>
      <c r="G59" s="35">
        <v>7918754.6399999997</v>
      </c>
      <c r="H59" s="35">
        <v>6730941.4439999992</v>
      </c>
      <c r="I59" s="36">
        <v>1187813.196</v>
      </c>
      <c r="J59" s="34">
        <v>416776.56000000052</v>
      </c>
      <c r="K59" s="33" t="s">
        <v>403</v>
      </c>
      <c r="L59" s="33" t="s">
        <v>39</v>
      </c>
      <c r="M59" s="33" t="s">
        <v>39</v>
      </c>
      <c r="N59" s="32"/>
    </row>
    <row r="60" spans="1:14" ht="60" x14ac:dyDescent="0.25">
      <c r="A60" s="48" t="s">
        <v>1110</v>
      </c>
      <c r="B60" s="32" t="s">
        <v>1104</v>
      </c>
      <c r="C60" s="33" t="s">
        <v>1105</v>
      </c>
      <c r="D60" s="32" t="s">
        <v>675</v>
      </c>
      <c r="E60" s="126">
        <v>42979</v>
      </c>
      <c r="F60" s="35">
        <v>7973116.7999999998</v>
      </c>
      <c r="G60" s="35">
        <v>7566487.8200000003</v>
      </c>
      <c r="H60" s="35">
        <v>6431514.6469999999</v>
      </c>
      <c r="I60" s="36">
        <v>1134973.173</v>
      </c>
      <c r="J60" s="34">
        <v>406628.97999999952</v>
      </c>
      <c r="K60" s="33" t="s">
        <v>227</v>
      </c>
      <c r="L60" s="33" t="s">
        <v>44</v>
      </c>
      <c r="M60" s="33" t="s">
        <v>44</v>
      </c>
      <c r="N60" s="32"/>
    </row>
    <row r="61" spans="1:14" ht="60" x14ac:dyDescent="0.25">
      <c r="A61" s="48" t="s">
        <v>1111</v>
      </c>
      <c r="B61" s="32" t="s">
        <v>1104</v>
      </c>
      <c r="C61" s="33" t="s">
        <v>1105</v>
      </c>
      <c r="D61" s="32" t="s">
        <v>675</v>
      </c>
      <c r="E61" s="126">
        <v>42979</v>
      </c>
      <c r="F61" s="35">
        <v>11053639.199999999</v>
      </c>
      <c r="G61" s="35">
        <v>9395593.3200000003</v>
      </c>
      <c r="H61" s="35">
        <v>7986254.3219999997</v>
      </c>
      <c r="I61" s="36">
        <v>1409338.9979999999</v>
      </c>
      <c r="J61" s="34">
        <v>1658045.879999999</v>
      </c>
      <c r="K61" s="33" t="s">
        <v>27</v>
      </c>
      <c r="L61" s="33" t="s">
        <v>28</v>
      </c>
      <c r="M61" s="33" t="s">
        <v>28</v>
      </c>
      <c r="N61" s="32" t="s">
        <v>27</v>
      </c>
    </row>
    <row r="62" spans="1:14" ht="60" x14ac:dyDescent="0.25">
      <c r="A62" s="48" t="s">
        <v>1113</v>
      </c>
      <c r="B62" s="32" t="s">
        <v>1104</v>
      </c>
      <c r="C62" s="33" t="s">
        <v>1105</v>
      </c>
      <c r="D62" s="32" t="s">
        <v>675</v>
      </c>
      <c r="E62" s="126">
        <v>42979</v>
      </c>
      <c r="F62" s="35">
        <v>9241567.1999999993</v>
      </c>
      <c r="G62" s="35">
        <v>8000000</v>
      </c>
      <c r="H62" s="35">
        <v>6800000</v>
      </c>
      <c r="I62" s="36">
        <v>1200000</v>
      </c>
      <c r="J62" s="34">
        <v>1241567.1999999993</v>
      </c>
      <c r="K62" s="33" t="s">
        <v>63</v>
      </c>
      <c r="L62" s="33" t="s">
        <v>20</v>
      </c>
      <c r="M62" s="33" t="s">
        <v>20</v>
      </c>
      <c r="N62" s="32" t="s">
        <v>63</v>
      </c>
    </row>
    <row r="63" spans="1:14" ht="60" x14ac:dyDescent="0.25">
      <c r="A63" s="48" t="s">
        <v>1114</v>
      </c>
      <c r="B63" s="32" t="s">
        <v>1104</v>
      </c>
      <c r="C63" s="33" t="s">
        <v>1105</v>
      </c>
      <c r="D63" s="32" t="s">
        <v>675</v>
      </c>
      <c r="E63" s="126">
        <v>42979</v>
      </c>
      <c r="F63" s="35">
        <v>10872432</v>
      </c>
      <c r="G63" s="35">
        <v>10000000</v>
      </c>
      <c r="H63" s="35">
        <v>8500000</v>
      </c>
      <c r="I63" s="36">
        <v>1500000</v>
      </c>
      <c r="J63" s="34">
        <v>872432</v>
      </c>
      <c r="K63" s="33" t="s">
        <v>1112</v>
      </c>
      <c r="L63" s="33" t="s">
        <v>28</v>
      </c>
      <c r="M63" s="33" t="s">
        <v>28</v>
      </c>
      <c r="N63" s="32"/>
    </row>
    <row r="64" spans="1:14" ht="60" x14ac:dyDescent="0.25">
      <c r="A64" s="48" t="s">
        <v>1115</v>
      </c>
      <c r="B64" s="32" t="s">
        <v>1104</v>
      </c>
      <c r="C64" s="33" t="s">
        <v>1105</v>
      </c>
      <c r="D64" s="32" t="s">
        <v>675</v>
      </c>
      <c r="E64" s="126">
        <v>42979</v>
      </c>
      <c r="F64" s="35">
        <v>9785188.8000000007</v>
      </c>
      <c r="G64" s="35">
        <v>8000000</v>
      </c>
      <c r="H64" s="35">
        <v>6800000</v>
      </c>
      <c r="I64" s="36">
        <v>1200000</v>
      </c>
      <c r="J64" s="34">
        <v>1785188.8000000007</v>
      </c>
      <c r="K64" s="33" t="s">
        <v>230</v>
      </c>
      <c r="L64" s="33" t="s">
        <v>20</v>
      </c>
      <c r="M64" s="33" t="s">
        <v>20</v>
      </c>
      <c r="N64" s="32"/>
    </row>
    <row r="65" spans="1:14" ht="60" x14ac:dyDescent="0.25">
      <c r="A65" s="8" t="s">
        <v>1116</v>
      </c>
      <c r="B65" s="175" t="s">
        <v>1104</v>
      </c>
      <c r="C65" s="8" t="s">
        <v>1105</v>
      </c>
      <c r="D65" s="175" t="s">
        <v>675</v>
      </c>
      <c r="E65" s="180">
        <v>42979</v>
      </c>
      <c r="F65" s="176">
        <v>5798630.4000000004</v>
      </c>
      <c r="G65" s="176">
        <v>5334739.97</v>
      </c>
      <c r="H65" s="176">
        <v>4534528.9744999995</v>
      </c>
      <c r="I65" s="177">
        <v>800210.99549999996</v>
      </c>
      <c r="J65" s="178">
        <v>463890.43000000063</v>
      </c>
      <c r="K65" s="8" t="s">
        <v>150</v>
      </c>
      <c r="L65" s="8" t="s">
        <v>53</v>
      </c>
      <c r="M65" s="8" t="s">
        <v>53</v>
      </c>
      <c r="N65" s="32" t="s">
        <v>150</v>
      </c>
    </row>
    <row r="66" spans="1:14" s="96" customFormat="1" ht="30" x14ac:dyDescent="0.25">
      <c r="A66" s="175" t="s">
        <v>1792</v>
      </c>
      <c r="B66" s="175" t="s">
        <v>909</v>
      </c>
      <c r="C66" s="8" t="s">
        <v>1793</v>
      </c>
      <c r="D66" s="175" t="s">
        <v>675</v>
      </c>
      <c r="E66" s="236">
        <v>43069</v>
      </c>
      <c r="F66" s="176">
        <v>1495628.52</v>
      </c>
      <c r="G66" s="176">
        <v>1495628.52</v>
      </c>
      <c r="H66" s="176">
        <v>1271284.2420000001</v>
      </c>
      <c r="I66" s="176">
        <v>224344.27799999999</v>
      </c>
      <c r="J66" s="176">
        <v>0</v>
      </c>
      <c r="K66" s="33" t="s">
        <v>1794</v>
      </c>
      <c r="L66" s="8" t="s">
        <v>1795</v>
      </c>
      <c r="M66" s="8" t="s">
        <v>1166</v>
      </c>
      <c r="N66" s="239"/>
    </row>
    <row r="67" spans="1:14" s="96" customFormat="1" ht="30" x14ac:dyDescent="0.25">
      <c r="A67" s="175" t="s">
        <v>1796</v>
      </c>
      <c r="B67" s="175" t="s">
        <v>909</v>
      </c>
      <c r="C67" s="8" t="s">
        <v>1793</v>
      </c>
      <c r="D67" s="175" t="s">
        <v>675</v>
      </c>
      <c r="E67" s="236">
        <v>43069</v>
      </c>
      <c r="F67" s="176">
        <v>1451974.81</v>
      </c>
      <c r="G67" s="176">
        <v>1451974.81</v>
      </c>
      <c r="H67" s="176">
        <v>1234178.5885000001</v>
      </c>
      <c r="I67" s="176">
        <v>217796.22150000001</v>
      </c>
      <c r="J67" s="176">
        <v>0</v>
      </c>
      <c r="K67" s="33" t="s">
        <v>1797</v>
      </c>
      <c r="L67" s="8" t="s">
        <v>1798</v>
      </c>
      <c r="M67" s="8" t="s">
        <v>1166</v>
      </c>
      <c r="N67" s="239"/>
    </row>
    <row r="68" spans="1:14" s="96" customFormat="1" ht="30" x14ac:dyDescent="0.25">
      <c r="A68" s="175" t="s">
        <v>1799</v>
      </c>
      <c r="B68" s="175" t="s">
        <v>909</v>
      </c>
      <c r="C68" s="8" t="s">
        <v>1793</v>
      </c>
      <c r="D68" s="175" t="s">
        <v>675</v>
      </c>
      <c r="E68" s="236">
        <v>43069</v>
      </c>
      <c r="F68" s="176">
        <v>1442364.79</v>
      </c>
      <c r="G68" s="176">
        <v>1442364.79</v>
      </c>
      <c r="H68" s="176">
        <v>1226010.0715000001</v>
      </c>
      <c r="I68" s="176">
        <v>216354.71849999999</v>
      </c>
      <c r="J68" s="176">
        <v>0</v>
      </c>
      <c r="K68" s="33" t="s">
        <v>1800</v>
      </c>
      <c r="L68" s="8" t="s">
        <v>1801</v>
      </c>
      <c r="M68" s="8" t="s">
        <v>1166</v>
      </c>
      <c r="N68" s="239"/>
    </row>
    <row r="69" spans="1:14" s="96" customFormat="1" ht="30" x14ac:dyDescent="0.25">
      <c r="A69" s="175" t="s">
        <v>1802</v>
      </c>
      <c r="B69" s="175" t="s">
        <v>909</v>
      </c>
      <c r="C69" s="8" t="s">
        <v>1793</v>
      </c>
      <c r="D69" s="175" t="s">
        <v>675</v>
      </c>
      <c r="E69" s="236">
        <v>43069</v>
      </c>
      <c r="F69" s="176">
        <v>726252.6</v>
      </c>
      <c r="G69" s="176">
        <v>726252.6</v>
      </c>
      <c r="H69" s="176">
        <v>617314.71</v>
      </c>
      <c r="I69" s="176">
        <v>108937.89</v>
      </c>
      <c r="J69" s="176">
        <v>0</v>
      </c>
      <c r="K69" s="33" t="s">
        <v>1803</v>
      </c>
      <c r="L69" s="8" t="s">
        <v>53</v>
      </c>
      <c r="M69" s="8" t="s">
        <v>53</v>
      </c>
      <c r="N69" s="239"/>
    </row>
    <row r="70" spans="1:14" s="96" customFormat="1" ht="30" x14ac:dyDescent="0.25">
      <c r="A70" s="175" t="s">
        <v>1804</v>
      </c>
      <c r="B70" s="175" t="s">
        <v>909</v>
      </c>
      <c r="C70" s="8" t="s">
        <v>1793</v>
      </c>
      <c r="D70" s="175" t="s">
        <v>675</v>
      </c>
      <c r="E70" s="236">
        <v>43069</v>
      </c>
      <c r="F70" s="176">
        <v>1466095.56</v>
      </c>
      <c r="G70" s="176">
        <v>1466095.56</v>
      </c>
      <c r="H70" s="176">
        <v>1246181.226</v>
      </c>
      <c r="I70" s="176">
        <v>219914.334</v>
      </c>
      <c r="J70" s="176">
        <v>0</v>
      </c>
      <c r="K70" s="33" t="s">
        <v>1805</v>
      </c>
      <c r="L70" s="8" t="s">
        <v>53</v>
      </c>
      <c r="M70" s="8" t="s">
        <v>53</v>
      </c>
      <c r="N70" s="239"/>
    </row>
    <row r="71" spans="1:14" s="96" customFormat="1" ht="30" x14ac:dyDescent="0.25">
      <c r="A71" s="175" t="s">
        <v>1806</v>
      </c>
      <c r="B71" s="175" t="s">
        <v>909</v>
      </c>
      <c r="C71" s="8" t="s">
        <v>1793</v>
      </c>
      <c r="D71" s="175" t="s">
        <v>675</v>
      </c>
      <c r="E71" s="236">
        <v>43069</v>
      </c>
      <c r="F71" s="176">
        <v>1478872.99</v>
      </c>
      <c r="G71" s="176">
        <v>1478872.99</v>
      </c>
      <c r="H71" s="176">
        <v>1257042.0415000001</v>
      </c>
      <c r="I71" s="176">
        <v>221830.9485</v>
      </c>
      <c r="J71" s="176">
        <v>0</v>
      </c>
      <c r="K71" s="33" t="s">
        <v>1807</v>
      </c>
      <c r="L71" s="8" t="s">
        <v>28</v>
      </c>
      <c r="M71" s="8" t="s">
        <v>28</v>
      </c>
      <c r="N71" s="239"/>
    </row>
    <row r="72" spans="1:14" s="96" customFormat="1" ht="30" x14ac:dyDescent="0.25">
      <c r="A72" s="175" t="s">
        <v>1808</v>
      </c>
      <c r="B72" s="175" t="s">
        <v>909</v>
      </c>
      <c r="C72" s="8" t="s">
        <v>1793</v>
      </c>
      <c r="D72" s="175" t="s">
        <v>675</v>
      </c>
      <c r="E72" s="236">
        <v>43069</v>
      </c>
      <c r="F72" s="176">
        <v>1412696.22</v>
      </c>
      <c r="G72" s="176">
        <v>1412696.22</v>
      </c>
      <c r="H72" s="176">
        <v>1200791.787</v>
      </c>
      <c r="I72" s="176">
        <v>211904.43299999999</v>
      </c>
      <c r="J72" s="176">
        <v>0</v>
      </c>
      <c r="K72" s="33" t="s">
        <v>1809</v>
      </c>
      <c r="L72" s="8" t="s">
        <v>44</v>
      </c>
      <c r="M72" s="8" t="s">
        <v>44</v>
      </c>
      <c r="N72" s="239"/>
    </row>
    <row r="73" spans="1:14" s="96" customFormat="1" ht="30" x14ac:dyDescent="0.25">
      <c r="A73" s="175" t="s">
        <v>1952</v>
      </c>
      <c r="B73" s="175" t="s">
        <v>909</v>
      </c>
      <c r="C73" s="8" t="s">
        <v>1793</v>
      </c>
      <c r="D73" s="175" t="s">
        <v>675</v>
      </c>
      <c r="E73" s="236">
        <v>43069</v>
      </c>
      <c r="F73" s="176">
        <v>1199006.8799999999</v>
      </c>
      <c r="G73" s="176">
        <v>1199006.8799999999</v>
      </c>
      <c r="H73" s="176">
        <v>1019155.8479999999</v>
      </c>
      <c r="I73" s="176">
        <v>179851.03199999998</v>
      </c>
      <c r="J73" s="176">
        <v>0</v>
      </c>
      <c r="K73" s="33" t="s">
        <v>1810</v>
      </c>
      <c r="L73" s="8" t="s">
        <v>53</v>
      </c>
      <c r="M73" s="8" t="s">
        <v>53</v>
      </c>
      <c r="N73" s="239"/>
    </row>
    <row r="74" spans="1:14" s="96" customFormat="1" ht="30" x14ac:dyDescent="0.25">
      <c r="A74" s="175" t="s">
        <v>1811</v>
      </c>
      <c r="B74" s="175" t="s">
        <v>909</v>
      </c>
      <c r="C74" s="8" t="s">
        <v>1793</v>
      </c>
      <c r="D74" s="175" t="s">
        <v>675</v>
      </c>
      <c r="E74" s="236">
        <v>43069</v>
      </c>
      <c r="F74" s="176">
        <v>1478246.04</v>
      </c>
      <c r="G74" s="176">
        <v>1478246.04</v>
      </c>
      <c r="H74" s="176">
        <v>1256509.1340000001</v>
      </c>
      <c r="I74" s="176">
        <v>221736.90599999999</v>
      </c>
      <c r="J74" s="176">
        <v>0</v>
      </c>
      <c r="K74" s="33" t="s">
        <v>1812</v>
      </c>
      <c r="L74" s="8" t="s">
        <v>1813</v>
      </c>
      <c r="M74" s="8" t="s">
        <v>1166</v>
      </c>
      <c r="N74" s="239"/>
    </row>
    <row r="75" spans="1:14" s="96" customFormat="1" ht="30" x14ac:dyDescent="0.25">
      <c r="A75" s="175" t="s">
        <v>1814</v>
      </c>
      <c r="B75" s="175" t="s">
        <v>909</v>
      </c>
      <c r="C75" s="8" t="s">
        <v>1793</v>
      </c>
      <c r="D75" s="175" t="s">
        <v>675</v>
      </c>
      <c r="E75" s="236">
        <v>43069</v>
      </c>
      <c r="F75" s="176">
        <v>1460119.04</v>
      </c>
      <c r="G75" s="176">
        <v>1460119.04</v>
      </c>
      <c r="H75" s="176">
        <v>1241101.1839999999</v>
      </c>
      <c r="I75" s="176">
        <v>219017.856</v>
      </c>
      <c r="J75" s="176">
        <v>0</v>
      </c>
      <c r="K75" s="33" t="s">
        <v>1815</v>
      </c>
      <c r="L75" s="8" t="s">
        <v>28</v>
      </c>
      <c r="M75" s="8" t="s">
        <v>28</v>
      </c>
      <c r="N75" s="239"/>
    </row>
    <row r="76" spans="1:14" s="96" customFormat="1" x14ac:dyDescent="0.25">
      <c r="A76" s="175" t="s">
        <v>1816</v>
      </c>
      <c r="B76" s="175" t="s">
        <v>1817</v>
      </c>
      <c r="C76" s="8" t="s">
        <v>1818</v>
      </c>
      <c r="D76" s="175" t="s">
        <v>675</v>
      </c>
      <c r="E76" s="237">
        <v>43070</v>
      </c>
      <c r="F76" s="176">
        <v>6758096.4500000002</v>
      </c>
      <c r="G76" s="176">
        <v>6758096.4500000002</v>
      </c>
      <c r="H76" s="176">
        <v>5744381.9824999999</v>
      </c>
      <c r="I76" s="176">
        <v>1013714.4675</v>
      </c>
      <c r="J76" s="176">
        <v>0</v>
      </c>
      <c r="K76" s="33" t="s">
        <v>650</v>
      </c>
      <c r="L76" s="8" t="s">
        <v>53</v>
      </c>
      <c r="M76" s="8" t="s">
        <v>53</v>
      </c>
      <c r="N76" s="240" t="s">
        <v>650</v>
      </c>
    </row>
    <row r="77" spans="1:14" s="96" customFormat="1" x14ac:dyDescent="0.25">
      <c r="A77" s="175" t="s">
        <v>1819</v>
      </c>
      <c r="B77" s="175" t="s">
        <v>1817</v>
      </c>
      <c r="C77" s="8" t="s">
        <v>1818</v>
      </c>
      <c r="D77" s="175" t="s">
        <v>675</v>
      </c>
      <c r="E77" s="237">
        <v>43070</v>
      </c>
      <c r="F77" s="176">
        <v>2904656.6</v>
      </c>
      <c r="G77" s="176">
        <v>2904656.6</v>
      </c>
      <c r="H77" s="176">
        <v>2468958.11</v>
      </c>
      <c r="I77" s="176">
        <v>435698.49</v>
      </c>
      <c r="J77" s="176">
        <v>0</v>
      </c>
      <c r="K77" s="33" t="s">
        <v>616</v>
      </c>
      <c r="L77" s="8" t="s">
        <v>53</v>
      </c>
      <c r="M77" s="8" t="s">
        <v>53</v>
      </c>
      <c r="N77" s="187" t="s">
        <v>616</v>
      </c>
    </row>
    <row r="78" spans="1:14" s="96" customFormat="1" x14ac:dyDescent="0.25">
      <c r="A78" s="175" t="s">
        <v>1820</v>
      </c>
      <c r="B78" s="175" t="s">
        <v>1817</v>
      </c>
      <c r="C78" s="8" t="s">
        <v>1818</v>
      </c>
      <c r="D78" s="175" t="s">
        <v>675</v>
      </c>
      <c r="E78" s="237">
        <v>43070</v>
      </c>
      <c r="F78" s="176">
        <v>4311048.46</v>
      </c>
      <c r="G78" s="176">
        <v>4311048.46</v>
      </c>
      <c r="H78" s="176">
        <v>3664391.1909999996</v>
      </c>
      <c r="I78" s="176">
        <v>646657.26899999997</v>
      </c>
      <c r="J78" s="176">
        <v>0</v>
      </c>
      <c r="K78" s="33" t="s">
        <v>1821</v>
      </c>
      <c r="L78" s="8" t="s">
        <v>53</v>
      </c>
      <c r="M78" s="8" t="s">
        <v>53</v>
      </c>
      <c r="N78" s="187" t="s">
        <v>1821</v>
      </c>
    </row>
    <row r="79" spans="1:14" s="96" customFormat="1" ht="30" x14ac:dyDescent="0.25">
      <c r="A79" s="175" t="s">
        <v>1822</v>
      </c>
      <c r="B79" s="175" t="s">
        <v>1817</v>
      </c>
      <c r="C79" s="8" t="s">
        <v>1818</v>
      </c>
      <c r="D79" s="175" t="s">
        <v>675</v>
      </c>
      <c r="E79" s="237">
        <v>43070</v>
      </c>
      <c r="F79" s="176">
        <v>6634955.5199999996</v>
      </c>
      <c r="G79" s="176">
        <v>6634955.5199999996</v>
      </c>
      <c r="H79" s="176">
        <v>5639712.1919999998</v>
      </c>
      <c r="I79" s="176">
        <v>995243.32799999986</v>
      </c>
      <c r="J79" s="176">
        <v>0</v>
      </c>
      <c r="K79" s="33" t="s">
        <v>1823</v>
      </c>
      <c r="L79" s="8" t="s">
        <v>53</v>
      </c>
      <c r="M79" s="8" t="s">
        <v>53</v>
      </c>
      <c r="N79" s="187" t="s">
        <v>185</v>
      </c>
    </row>
    <row r="80" spans="1:14" s="96" customFormat="1" x14ac:dyDescent="0.25">
      <c r="A80" s="175" t="s">
        <v>1824</v>
      </c>
      <c r="B80" s="175" t="s">
        <v>1817</v>
      </c>
      <c r="C80" s="8" t="s">
        <v>1818</v>
      </c>
      <c r="D80" s="175" t="s">
        <v>675</v>
      </c>
      <c r="E80" s="238">
        <v>43070</v>
      </c>
      <c r="F80" s="176">
        <v>5483078.7800000003</v>
      </c>
      <c r="G80" s="176">
        <v>5483078.7800000003</v>
      </c>
      <c r="H80" s="176">
        <v>4660616.9630000005</v>
      </c>
      <c r="I80" s="176">
        <v>822461.81700000004</v>
      </c>
      <c r="J80" s="176">
        <v>0</v>
      </c>
      <c r="K80" s="33" t="s">
        <v>521</v>
      </c>
      <c r="L80" s="8" t="s">
        <v>28</v>
      </c>
      <c r="M80" s="8" t="s">
        <v>28</v>
      </c>
      <c r="N80" s="241" t="s">
        <v>521</v>
      </c>
    </row>
    <row r="81" spans="1:14" s="96" customFormat="1" ht="30" x14ac:dyDescent="0.25">
      <c r="A81" s="175" t="s">
        <v>1825</v>
      </c>
      <c r="B81" s="175" t="s">
        <v>1817</v>
      </c>
      <c r="C81" s="8" t="s">
        <v>1818</v>
      </c>
      <c r="D81" s="175" t="s">
        <v>675</v>
      </c>
      <c r="E81" s="237">
        <v>43070</v>
      </c>
      <c r="F81" s="176">
        <v>1300286.3999999999</v>
      </c>
      <c r="G81" s="176">
        <v>1300286.3999999999</v>
      </c>
      <c r="H81" s="176">
        <v>1105243.44</v>
      </c>
      <c r="I81" s="176">
        <v>195042.96</v>
      </c>
      <c r="J81" s="176">
        <v>0</v>
      </c>
      <c r="K81" s="33" t="s">
        <v>1826</v>
      </c>
      <c r="L81" s="8" t="s">
        <v>20</v>
      </c>
      <c r="M81" s="8" t="s">
        <v>20</v>
      </c>
      <c r="N81" s="187" t="s">
        <v>164</v>
      </c>
    </row>
    <row r="82" spans="1:14" s="96" customFormat="1" x14ac:dyDescent="0.25">
      <c r="A82" s="175" t="s">
        <v>1827</v>
      </c>
      <c r="B82" s="175" t="s">
        <v>1817</v>
      </c>
      <c r="C82" s="8" t="s">
        <v>1818</v>
      </c>
      <c r="D82" s="175" t="s">
        <v>675</v>
      </c>
      <c r="E82" s="237">
        <v>43070</v>
      </c>
      <c r="F82" s="176">
        <v>5594500</v>
      </c>
      <c r="G82" s="176">
        <v>5594500</v>
      </c>
      <c r="H82" s="176">
        <v>4755325</v>
      </c>
      <c r="I82" s="176">
        <v>839175</v>
      </c>
      <c r="J82" s="176">
        <v>0</v>
      </c>
      <c r="K82" s="33" t="s">
        <v>592</v>
      </c>
      <c r="L82" s="8" t="s">
        <v>53</v>
      </c>
      <c r="M82" s="8" t="s">
        <v>53</v>
      </c>
      <c r="N82" s="187" t="s">
        <v>592</v>
      </c>
    </row>
    <row r="83" spans="1:14" s="96" customFormat="1" x14ac:dyDescent="0.25">
      <c r="A83" s="175" t="s">
        <v>1828</v>
      </c>
      <c r="B83" s="175" t="s">
        <v>1817</v>
      </c>
      <c r="C83" s="8" t="s">
        <v>1818</v>
      </c>
      <c r="D83" s="175" t="s">
        <v>675</v>
      </c>
      <c r="E83" s="237">
        <v>43070</v>
      </c>
      <c r="F83" s="176">
        <v>4397950</v>
      </c>
      <c r="G83" s="176">
        <v>4397950</v>
      </c>
      <c r="H83" s="176">
        <v>3738257.5</v>
      </c>
      <c r="I83" s="176">
        <v>659692.5</v>
      </c>
      <c r="J83" s="176">
        <v>0</v>
      </c>
      <c r="K83" s="33" t="s">
        <v>603</v>
      </c>
      <c r="L83" s="8" t="s">
        <v>53</v>
      </c>
      <c r="M83" s="8" t="s">
        <v>53</v>
      </c>
      <c r="N83" s="187" t="s">
        <v>603</v>
      </c>
    </row>
    <row r="84" spans="1:14" s="96" customFormat="1" x14ac:dyDescent="0.25">
      <c r="A84" s="175" t="s">
        <v>1829</v>
      </c>
      <c r="B84" s="175" t="s">
        <v>1817</v>
      </c>
      <c r="C84" s="8" t="s">
        <v>1818</v>
      </c>
      <c r="D84" s="175" t="s">
        <v>675</v>
      </c>
      <c r="E84" s="237">
        <v>43070</v>
      </c>
      <c r="F84" s="176">
        <v>3819450</v>
      </c>
      <c r="G84" s="176">
        <v>3819450</v>
      </c>
      <c r="H84" s="176">
        <v>3246532.5</v>
      </c>
      <c r="I84" s="176">
        <v>572917.5</v>
      </c>
      <c r="J84" s="176">
        <v>0</v>
      </c>
      <c r="K84" s="33" t="s">
        <v>632</v>
      </c>
      <c r="L84" s="8" t="s">
        <v>53</v>
      </c>
      <c r="M84" s="8" t="s">
        <v>53</v>
      </c>
      <c r="N84" s="187" t="s">
        <v>632</v>
      </c>
    </row>
    <row r="85" spans="1:14" s="96" customFormat="1" x14ac:dyDescent="0.25">
      <c r="A85" s="175" t="s">
        <v>1830</v>
      </c>
      <c r="B85" s="175" t="s">
        <v>1817</v>
      </c>
      <c r="C85" s="8" t="s">
        <v>1818</v>
      </c>
      <c r="D85" s="175" t="s">
        <v>675</v>
      </c>
      <c r="E85" s="237">
        <v>43070</v>
      </c>
      <c r="F85" s="176">
        <v>2281900</v>
      </c>
      <c r="G85" s="176">
        <v>2281900</v>
      </c>
      <c r="H85" s="176">
        <v>1939615</v>
      </c>
      <c r="I85" s="176">
        <v>342285</v>
      </c>
      <c r="J85" s="176">
        <v>0</v>
      </c>
      <c r="K85" s="33" t="s">
        <v>637</v>
      </c>
      <c r="L85" s="8" t="s">
        <v>53</v>
      </c>
      <c r="M85" s="8" t="s">
        <v>53</v>
      </c>
      <c r="N85" s="187" t="s">
        <v>637</v>
      </c>
    </row>
    <row r="86" spans="1:14" s="96" customFormat="1" x14ac:dyDescent="0.25">
      <c r="A86" s="175" t="s">
        <v>1831</v>
      </c>
      <c r="B86" s="175" t="s">
        <v>1817</v>
      </c>
      <c r="C86" s="8" t="s">
        <v>1818</v>
      </c>
      <c r="D86" s="175" t="s">
        <v>675</v>
      </c>
      <c r="E86" s="237">
        <v>43070</v>
      </c>
      <c r="F86" s="176">
        <v>3915450</v>
      </c>
      <c r="G86" s="176">
        <v>3915450</v>
      </c>
      <c r="H86" s="176">
        <v>3328132.5</v>
      </c>
      <c r="I86" s="176">
        <v>587317.5</v>
      </c>
      <c r="J86" s="176">
        <v>0</v>
      </c>
      <c r="K86" s="33" t="s">
        <v>452</v>
      </c>
      <c r="L86" s="8" t="s">
        <v>53</v>
      </c>
      <c r="M86" s="8" t="s">
        <v>53</v>
      </c>
      <c r="N86" s="187" t="s">
        <v>452</v>
      </c>
    </row>
    <row r="87" spans="1:14" s="96" customFormat="1" x14ac:dyDescent="0.25">
      <c r="A87" s="175" t="s">
        <v>1832</v>
      </c>
      <c r="B87" s="175" t="s">
        <v>1817</v>
      </c>
      <c r="C87" s="8" t="s">
        <v>1818</v>
      </c>
      <c r="D87" s="175" t="s">
        <v>675</v>
      </c>
      <c r="E87" s="237">
        <v>43070</v>
      </c>
      <c r="F87" s="176">
        <v>2589025.35</v>
      </c>
      <c r="G87" s="176">
        <v>2589025.35</v>
      </c>
      <c r="H87" s="176">
        <v>2200671.5474999999</v>
      </c>
      <c r="I87" s="176">
        <v>388353.80249999999</v>
      </c>
      <c r="J87" s="176">
        <v>0</v>
      </c>
      <c r="K87" s="33" t="s">
        <v>612</v>
      </c>
      <c r="L87" s="8" t="s">
        <v>53</v>
      </c>
      <c r="M87" s="8" t="s">
        <v>53</v>
      </c>
      <c r="N87" s="187" t="s">
        <v>612</v>
      </c>
    </row>
    <row r="88" spans="1:14" s="96" customFormat="1" x14ac:dyDescent="0.25">
      <c r="A88" s="175" t="s">
        <v>1833</v>
      </c>
      <c r="B88" s="175" t="s">
        <v>1817</v>
      </c>
      <c r="C88" s="8" t="s">
        <v>1818</v>
      </c>
      <c r="D88" s="175" t="s">
        <v>675</v>
      </c>
      <c r="E88" s="237">
        <v>43070</v>
      </c>
      <c r="F88" s="176">
        <v>6357323.3099999996</v>
      </c>
      <c r="G88" s="176">
        <v>6357323.3099999996</v>
      </c>
      <c r="H88" s="176">
        <v>5403724.8134999992</v>
      </c>
      <c r="I88" s="176">
        <v>953598.49649999989</v>
      </c>
      <c r="J88" s="176">
        <v>0</v>
      </c>
      <c r="K88" s="33" t="s">
        <v>598</v>
      </c>
      <c r="L88" s="8" t="s">
        <v>53</v>
      </c>
      <c r="M88" s="8" t="s">
        <v>53</v>
      </c>
      <c r="N88" s="187" t="s">
        <v>598</v>
      </c>
    </row>
    <row r="89" spans="1:14" s="96" customFormat="1" x14ac:dyDescent="0.25">
      <c r="A89" s="175" t="s">
        <v>1834</v>
      </c>
      <c r="B89" s="175" t="s">
        <v>1817</v>
      </c>
      <c r="C89" s="8" t="s">
        <v>1818</v>
      </c>
      <c r="D89" s="175" t="s">
        <v>675</v>
      </c>
      <c r="E89" s="237">
        <v>43070</v>
      </c>
      <c r="F89" s="176">
        <v>5476839.4400000004</v>
      </c>
      <c r="G89" s="176">
        <v>5476839.4400000004</v>
      </c>
      <c r="H89" s="176">
        <v>4655313.5240000002</v>
      </c>
      <c r="I89" s="176">
        <v>821525.91600000008</v>
      </c>
      <c r="J89" s="176">
        <v>0</v>
      </c>
      <c r="K89" s="33" t="s">
        <v>1108</v>
      </c>
      <c r="L89" s="8" t="s">
        <v>39</v>
      </c>
      <c r="M89" s="8" t="s">
        <v>39</v>
      </c>
      <c r="N89" s="187" t="s">
        <v>1108</v>
      </c>
    </row>
    <row r="90" spans="1:14" s="96" customFormat="1" x14ac:dyDescent="0.25">
      <c r="A90" s="175" t="s">
        <v>1835</v>
      </c>
      <c r="B90" s="175" t="s">
        <v>1817</v>
      </c>
      <c r="C90" s="8" t="s">
        <v>1818</v>
      </c>
      <c r="D90" s="175" t="s">
        <v>675</v>
      </c>
      <c r="E90" s="237">
        <v>43070</v>
      </c>
      <c r="F90" s="176">
        <v>3023293.11</v>
      </c>
      <c r="G90" s="176">
        <v>3023293.11</v>
      </c>
      <c r="H90" s="176">
        <v>2569799.1434999998</v>
      </c>
      <c r="I90" s="176">
        <v>453493.96649999998</v>
      </c>
      <c r="J90" s="176">
        <v>0</v>
      </c>
      <c r="K90" s="33" t="s">
        <v>1836</v>
      </c>
      <c r="L90" s="8" t="s">
        <v>28</v>
      </c>
      <c r="M90" s="8" t="s">
        <v>28</v>
      </c>
      <c r="N90" s="187" t="s">
        <v>1836</v>
      </c>
    </row>
    <row r="91" spans="1:14" s="96" customFormat="1" x14ac:dyDescent="0.25">
      <c r="A91" s="175" t="s">
        <v>1837</v>
      </c>
      <c r="B91" s="175" t="s">
        <v>1817</v>
      </c>
      <c r="C91" s="8" t="s">
        <v>1818</v>
      </c>
      <c r="D91" s="175" t="s">
        <v>675</v>
      </c>
      <c r="E91" s="237">
        <v>43070</v>
      </c>
      <c r="F91" s="176">
        <v>2477950</v>
      </c>
      <c r="G91" s="176">
        <v>2477950</v>
      </c>
      <c r="H91" s="176">
        <v>2106257.5</v>
      </c>
      <c r="I91" s="176">
        <v>371692.5</v>
      </c>
      <c r="J91" s="176">
        <v>0</v>
      </c>
      <c r="K91" s="33" t="s">
        <v>624</v>
      </c>
      <c r="L91" s="8" t="s">
        <v>53</v>
      </c>
      <c r="M91" s="8" t="s">
        <v>53</v>
      </c>
      <c r="N91" s="187" t="s">
        <v>624</v>
      </c>
    </row>
    <row r="92" spans="1:14" s="96" customFormat="1" ht="30" x14ac:dyDescent="0.25">
      <c r="A92" s="175" t="s">
        <v>1838</v>
      </c>
      <c r="B92" s="175" t="s">
        <v>1817</v>
      </c>
      <c r="C92" s="8" t="s">
        <v>1818</v>
      </c>
      <c r="D92" s="175" t="s">
        <v>675</v>
      </c>
      <c r="E92" s="237">
        <v>43070</v>
      </c>
      <c r="F92" s="176">
        <v>5233461.2</v>
      </c>
      <c r="G92" s="176">
        <v>5233461.2</v>
      </c>
      <c r="H92" s="176">
        <v>4448442.0200000005</v>
      </c>
      <c r="I92" s="176">
        <v>785019.18</v>
      </c>
      <c r="J92" s="176">
        <v>0</v>
      </c>
      <c r="K92" s="33" t="s">
        <v>680</v>
      </c>
      <c r="L92" s="8" t="s">
        <v>53</v>
      </c>
      <c r="M92" s="8" t="s">
        <v>53</v>
      </c>
      <c r="N92" s="187" t="s">
        <v>150</v>
      </c>
    </row>
    <row r="93" spans="1:14" s="96" customFormat="1" x14ac:dyDescent="0.25">
      <c r="A93" s="175" t="s">
        <v>1839</v>
      </c>
      <c r="B93" s="175" t="s">
        <v>1817</v>
      </c>
      <c r="C93" s="8" t="s">
        <v>1818</v>
      </c>
      <c r="D93" s="175" t="s">
        <v>675</v>
      </c>
      <c r="E93" s="237">
        <v>43070</v>
      </c>
      <c r="F93" s="176">
        <v>6701725.8799999999</v>
      </c>
      <c r="G93" s="176">
        <v>6701725.8799999999</v>
      </c>
      <c r="H93" s="176">
        <v>5696466.9979999997</v>
      </c>
      <c r="I93" s="176">
        <v>1005258.882</v>
      </c>
      <c r="J93" s="176">
        <v>0</v>
      </c>
      <c r="K93" s="33" t="s">
        <v>233</v>
      </c>
      <c r="L93" s="8" t="s">
        <v>53</v>
      </c>
      <c r="M93" s="8" t="s">
        <v>53</v>
      </c>
      <c r="N93" s="187" t="s">
        <v>150</v>
      </c>
    </row>
    <row r="94" spans="1:14" s="96" customFormat="1" x14ac:dyDescent="0.25">
      <c r="A94" s="175" t="s">
        <v>1840</v>
      </c>
      <c r="B94" s="175" t="s">
        <v>1817</v>
      </c>
      <c r="C94" s="8" t="s">
        <v>1818</v>
      </c>
      <c r="D94" s="175" t="s">
        <v>675</v>
      </c>
      <c r="E94" s="237">
        <v>43070</v>
      </c>
      <c r="F94" s="176">
        <v>1539939.85</v>
      </c>
      <c r="G94" s="176">
        <v>1539939.85</v>
      </c>
      <c r="H94" s="176">
        <v>1308948.8725000001</v>
      </c>
      <c r="I94" s="176">
        <v>230990.97750000001</v>
      </c>
      <c r="J94" s="176">
        <v>0</v>
      </c>
      <c r="K94" s="33" t="s">
        <v>626</v>
      </c>
      <c r="L94" s="8" t="s">
        <v>53</v>
      </c>
      <c r="M94" s="8" t="s">
        <v>53</v>
      </c>
      <c r="N94" s="187" t="s">
        <v>626</v>
      </c>
    </row>
    <row r="95" spans="1:14" s="96" customFormat="1" x14ac:dyDescent="0.25">
      <c r="A95" s="175" t="s">
        <v>1841</v>
      </c>
      <c r="B95" s="175" t="s">
        <v>1817</v>
      </c>
      <c r="C95" s="8" t="s">
        <v>1818</v>
      </c>
      <c r="D95" s="175" t="s">
        <v>675</v>
      </c>
      <c r="E95" s="237">
        <v>43070</v>
      </c>
      <c r="F95" s="176">
        <v>5059218</v>
      </c>
      <c r="G95" s="176">
        <v>5059218</v>
      </c>
      <c r="H95" s="176">
        <v>4300335.3</v>
      </c>
      <c r="I95" s="176">
        <v>758882.7</v>
      </c>
      <c r="J95" s="176">
        <v>0</v>
      </c>
      <c r="K95" s="33" t="s">
        <v>553</v>
      </c>
      <c r="L95" s="8" t="s">
        <v>39</v>
      </c>
      <c r="M95" s="8" t="s">
        <v>39</v>
      </c>
      <c r="N95" s="187" t="s">
        <v>553</v>
      </c>
    </row>
    <row r="96" spans="1:14" s="96" customFormat="1" x14ac:dyDescent="0.25">
      <c r="A96" s="175" t="s">
        <v>1842</v>
      </c>
      <c r="B96" s="175" t="s">
        <v>1817</v>
      </c>
      <c r="C96" s="8" t="s">
        <v>1818</v>
      </c>
      <c r="D96" s="175" t="s">
        <v>675</v>
      </c>
      <c r="E96" s="237">
        <v>43070</v>
      </c>
      <c r="F96" s="176">
        <v>3067873.91</v>
      </c>
      <c r="G96" s="176">
        <v>3067873.91</v>
      </c>
      <c r="H96" s="176">
        <v>2607692.8234999999</v>
      </c>
      <c r="I96" s="176">
        <v>460181.08650000003</v>
      </c>
      <c r="J96" s="176">
        <v>0</v>
      </c>
      <c r="K96" s="33" t="s">
        <v>440</v>
      </c>
      <c r="L96" s="8" t="s">
        <v>39</v>
      </c>
      <c r="M96" s="8" t="s">
        <v>39</v>
      </c>
      <c r="N96" s="187" t="s">
        <v>440</v>
      </c>
    </row>
    <row r="97" spans="1:14" s="96" customFormat="1" x14ac:dyDescent="0.25">
      <c r="A97" s="175" t="s">
        <v>1843</v>
      </c>
      <c r="B97" s="175" t="s">
        <v>1817</v>
      </c>
      <c r="C97" s="8" t="s">
        <v>1818</v>
      </c>
      <c r="D97" s="175" t="s">
        <v>675</v>
      </c>
      <c r="E97" s="237">
        <v>43070</v>
      </c>
      <c r="F97" s="176">
        <v>1576377.8</v>
      </c>
      <c r="G97" s="176">
        <v>1576377.8</v>
      </c>
      <c r="H97" s="176">
        <v>1339921.1299999999</v>
      </c>
      <c r="I97" s="176">
        <v>236456.66999999998</v>
      </c>
      <c r="J97" s="176">
        <v>0</v>
      </c>
      <c r="K97" s="33" t="s">
        <v>1844</v>
      </c>
      <c r="L97" s="8" t="s">
        <v>53</v>
      </c>
      <c r="M97" s="8" t="s">
        <v>53</v>
      </c>
      <c r="N97" s="187" t="s">
        <v>1844</v>
      </c>
    </row>
    <row r="98" spans="1:14" s="96" customFormat="1" x14ac:dyDescent="0.25">
      <c r="A98" s="175" t="s">
        <v>1845</v>
      </c>
      <c r="B98" s="175" t="s">
        <v>1817</v>
      </c>
      <c r="C98" s="8" t="s">
        <v>1818</v>
      </c>
      <c r="D98" s="175" t="s">
        <v>675</v>
      </c>
      <c r="E98" s="237">
        <v>43070</v>
      </c>
      <c r="F98" s="176">
        <v>3153512.84</v>
      </c>
      <c r="G98" s="176">
        <v>3153512.84</v>
      </c>
      <c r="H98" s="176">
        <v>2680485.9139999999</v>
      </c>
      <c r="I98" s="176">
        <v>473026.92599999998</v>
      </c>
      <c r="J98" s="176">
        <v>0</v>
      </c>
      <c r="K98" s="33" t="s">
        <v>450</v>
      </c>
      <c r="L98" s="8" t="s">
        <v>53</v>
      </c>
      <c r="M98" s="8" t="s">
        <v>53</v>
      </c>
      <c r="N98" s="187" t="s">
        <v>450</v>
      </c>
    </row>
    <row r="99" spans="1:14" s="96" customFormat="1" x14ac:dyDescent="0.25">
      <c r="A99" s="175" t="s">
        <v>1846</v>
      </c>
      <c r="B99" s="175" t="s">
        <v>1817</v>
      </c>
      <c r="C99" s="8" t="s">
        <v>1818</v>
      </c>
      <c r="D99" s="175" t="s">
        <v>675</v>
      </c>
      <c r="E99" s="237">
        <v>43070</v>
      </c>
      <c r="F99" s="176">
        <v>2521934.4500000002</v>
      </c>
      <c r="G99" s="176">
        <v>2521934.4500000002</v>
      </c>
      <c r="H99" s="176">
        <v>2143644.2825000002</v>
      </c>
      <c r="I99" s="176">
        <v>378290.16750000004</v>
      </c>
      <c r="J99" s="176">
        <v>0</v>
      </c>
      <c r="K99" s="33" t="s">
        <v>630</v>
      </c>
      <c r="L99" s="8" t="s">
        <v>53</v>
      </c>
      <c r="M99" s="8" t="s">
        <v>53</v>
      </c>
      <c r="N99" s="187" t="s">
        <v>630</v>
      </c>
    </row>
    <row r="100" spans="1:14" s="96" customFormat="1" x14ac:dyDescent="0.25">
      <c r="A100" s="175" t="s">
        <v>1847</v>
      </c>
      <c r="B100" s="175" t="s">
        <v>1817</v>
      </c>
      <c r="C100" s="8" t="s">
        <v>1818</v>
      </c>
      <c r="D100" s="175" t="s">
        <v>675</v>
      </c>
      <c r="E100" s="237">
        <v>43070</v>
      </c>
      <c r="F100" s="176">
        <v>4286485.72</v>
      </c>
      <c r="G100" s="176">
        <v>4286485.72</v>
      </c>
      <c r="H100" s="176">
        <v>3643512.8619999997</v>
      </c>
      <c r="I100" s="176">
        <v>642972.85799999989</v>
      </c>
      <c r="J100" s="176">
        <v>0</v>
      </c>
      <c r="K100" s="33" t="s">
        <v>639</v>
      </c>
      <c r="L100" s="8" t="s">
        <v>53</v>
      </c>
      <c r="M100" s="8" t="s">
        <v>53</v>
      </c>
      <c r="N100" s="187" t="s">
        <v>639</v>
      </c>
    </row>
    <row r="101" spans="1:14" s="96" customFormat="1" x14ac:dyDescent="0.25">
      <c r="A101" s="175" t="s">
        <v>1848</v>
      </c>
      <c r="B101" s="175" t="s">
        <v>1817</v>
      </c>
      <c r="C101" s="8" t="s">
        <v>1818</v>
      </c>
      <c r="D101" s="175" t="s">
        <v>675</v>
      </c>
      <c r="E101" s="237">
        <v>43070</v>
      </c>
      <c r="F101" s="176">
        <v>2563301.33</v>
      </c>
      <c r="G101" s="176">
        <v>2563301.33</v>
      </c>
      <c r="H101" s="176">
        <v>2178806.1305</v>
      </c>
      <c r="I101" s="176">
        <v>384495.19949999999</v>
      </c>
      <c r="J101" s="176">
        <v>0</v>
      </c>
      <c r="K101" s="33" t="s">
        <v>1849</v>
      </c>
      <c r="L101" s="8" t="s">
        <v>20</v>
      </c>
      <c r="M101" s="8" t="s">
        <v>20</v>
      </c>
      <c r="N101" s="187" t="s">
        <v>1849</v>
      </c>
    </row>
    <row r="102" spans="1:14" s="96" customFormat="1" x14ac:dyDescent="0.25">
      <c r="A102" s="175" t="s">
        <v>1850</v>
      </c>
      <c r="B102" s="175" t="s">
        <v>1817</v>
      </c>
      <c r="C102" s="8" t="s">
        <v>1818</v>
      </c>
      <c r="D102" s="175" t="s">
        <v>675</v>
      </c>
      <c r="E102" s="237">
        <v>43070</v>
      </c>
      <c r="F102" s="176">
        <v>2086593.52</v>
      </c>
      <c r="G102" s="176">
        <v>2086593.52</v>
      </c>
      <c r="H102" s="176">
        <v>1773604.4920000001</v>
      </c>
      <c r="I102" s="176">
        <v>312989.02799999999</v>
      </c>
      <c r="J102" s="176">
        <v>0</v>
      </c>
      <c r="K102" s="33" t="s">
        <v>490</v>
      </c>
      <c r="L102" s="8" t="s">
        <v>20</v>
      </c>
      <c r="M102" s="8" t="s">
        <v>20</v>
      </c>
      <c r="N102" s="187" t="s">
        <v>490</v>
      </c>
    </row>
    <row r="103" spans="1:14" s="96" customFormat="1" x14ac:dyDescent="0.25">
      <c r="A103" s="175" t="s">
        <v>1851</v>
      </c>
      <c r="B103" s="175" t="s">
        <v>1817</v>
      </c>
      <c r="C103" s="8" t="s">
        <v>1818</v>
      </c>
      <c r="D103" s="175" t="s">
        <v>675</v>
      </c>
      <c r="E103" s="237">
        <v>43070</v>
      </c>
      <c r="F103" s="176">
        <v>6658829.0099999998</v>
      </c>
      <c r="G103" s="176">
        <v>6658829.0099999998</v>
      </c>
      <c r="H103" s="176">
        <v>5660004.6584999999</v>
      </c>
      <c r="I103" s="176">
        <v>998824.35149999987</v>
      </c>
      <c r="J103" s="176">
        <v>0</v>
      </c>
      <c r="K103" s="33" t="s">
        <v>478</v>
      </c>
      <c r="L103" s="8" t="s">
        <v>20</v>
      </c>
      <c r="M103" s="8" t="s">
        <v>20</v>
      </c>
      <c r="N103" s="187" t="s">
        <v>478</v>
      </c>
    </row>
    <row r="104" spans="1:14" s="96" customFormat="1" x14ac:dyDescent="0.25">
      <c r="A104" s="175" t="s">
        <v>1852</v>
      </c>
      <c r="B104" s="175" t="s">
        <v>1817</v>
      </c>
      <c r="C104" s="8" t="s">
        <v>1818</v>
      </c>
      <c r="D104" s="175" t="s">
        <v>675</v>
      </c>
      <c r="E104" s="237">
        <v>43070</v>
      </c>
      <c r="F104" s="176">
        <v>1694276.44</v>
      </c>
      <c r="G104" s="176">
        <v>1694276.44</v>
      </c>
      <c r="H104" s="176">
        <v>1440134.9739999999</v>
      </c>
      <c r="I104" s="176">
        <v>254141.46599999999</v>
      </c>
      <c r="J104" s="176">
        <v>0</v>
      </c>
      <c r="K104" s="33" t="s">
        <v>430</v>
      </c>
      <c r="L104" s="8" t="s">
        <v>20</v>
      </c>
      <c r="M104" s="8" t="s">
        <v>20</v>
      </c>
      <c r="N104" s="187" t="s">
        <v>430</v>
      </c>
    </row>
    <row r="105" spans="1:14" s="96" customFormat="1" x14ac:dyDescent="0.25">
      <c r="A105" s="175" t="s">
        <v>1853</v>
      </c>
      <c r="B105" s="175" t="s">
        <v>1817</v>
      </c>
      <c r="C105" s="8" t="s">
        <v>1818</v>
      </c>
      <c r="D105" s="175" t="s">
        <v>675</v>
      </c>
      <c r="E105" s="237">
        <v>43070</v>
      </c>
      <c r="F105" s="176">
        <v>2071844.27</v>
      </c>
      <c r="G105" s="176">
        <v>2071844.27</v>
      </c>
      <c r="H105" s="176">
        <v>1761067.6295</v>
      </c>
      <c r="I105" s="176">
        <v>310776.64049999998</v>
      </c>
      <c r="J105" s="176">
        <v>0</v>
      </c>
      <c r="K105" s="33" t="s">
        <v>635</v>
      </c>
      <c r="L105" s="8" t="s">
        <v>53</v>
      </c>
      <c r="M105" s="8" t="s">
        <v>53</v>
      </c>
      <c r="N105" s="187" t="s">
        <v>635</v>
      </c>
    </row>
    <row r="106" spans="1:14" s="96" customFormat="1" x14ac:dyDescent="0.25">
      <c r="A106" s="175" t="s">
        <v>1854</v>
      </c>
      <c r="B106" s="175" t="s">
        <v>1817</v>
      </c>
      <c r="C106" s="8" t="s">
        <v>1818</v>
      </c>
      <c r="D106" s="175" t="s">
        <v>675</v>
      </c>
      <c r="E106" s="237">
        <v>43070</v>
      </c>
      <c r="F106" s="176">
        <v>2389572.25</v>
      </c>
      <c r="G106" s="176">
        <v>2389572.25</v>
      </c>
      <c r="H106" s="176">
        <v>2031136.4124999999</v>
      </c>
      <c r="I106" s="176">
        <v>358435.83749999997</v>
      </c>
      <c r="J106" s="176">
        <v>0</v>
      </c>
      <c r="K106" s="33" t="s">
        <v>606</v>
      </c>
      <c r="L106" s="8" t="s">
        <v>53</v>
      </c>
      <c r="M106" s="8" t="s">
        <v>53</v>
      </c>
      <c r="N106" s="187" t="s">
        <v>606</v>
      </c>
    </row>
    <row r="107" spans="1:14" s="96" customFormat="1" ht="30" x14ac:dyDescent="0.25">
      <c r="A107" s="175" t="s">
        <v>1855</v>
      </c>
      <c r="B107" s="175" t="s">
        <v>1817</v>
      </c>
      <c r="C107" s="8" t="s">
        <v>1818</v>
      </c>
      <c r="D107" s="175" t="s">
        <v>675</v>
      </c>
      <c r="E107" s="237">
        <v>43070</v>
      </c>
      <c r="F107" s="176">
        <v>1588783.9</v>
      </c>
      <c r="G107" s="176">
        <v>1588783.9</v>
      </c>
      <c r="H107" s="176">
        <v>1350466.3149999999</v>
      </c>
      <c r="I107" s="176">
        <v>238317.58499999996</v>
      </c>
      <c r="J107" s="176">
        <v>0</v>
      </c>
      <c r="K107" s="33" t="s">
        <v>1856</v>
      </c>
      <c r="L107" s="8" t="s">
        <v>28</v>
      </c>
      <c r="M107" s="8" t="s">
        <v>28</v>
      </c>
      <c r="N107" s="187" t="s">
        <v>30</v>
      </c>
    </row>
    <row r="108" spans="1:14" s="96" customFormat="1" x14ac:dyDescent="0.25">
      <c r="A108" s="175" t="s">
        <v>1857</v>
      </c>
      <c r="B108" s="175" t="s">
        <v>1817</v>
      </c>
      <c r="C108" s="8" t="s">
        <v>1818</v>
      </c>
      <c r="D108" s="175" t="s">
        <v>675</v>
      </c>
      <c r="E108" s="237">
        <v>43070</v>
      </c>
      <c r="F108" s="176">
        <v>1866605.69</v>
      </c>
      <c r="G108" s="176">
        <v>1866605.69</v>
      </c>
      <c r="H108" s="176">
        <v>1586614.8365</v>
      </c>
      <c r="I108" s="176">
        <v>279990.85349999997</v>
      </c>
      <c r="J108" s="176">
        <v>0</v>
      </c>
      <c r="K108" s="33" t="s">
        <v>508</v>
      </c>
      <c r="L108" s="8" t="s">
        <v>28</v>
      </c>
      <c r="M108" s="8" t="s">
        <v>28</v>
      </c>
      <c r="N108" s="187" t="s">
        <v>508</v>
      </c>
    </row>
    <row r="109" spans="1:14" s="96" customFormat="1" x14ac:dyDescent="0.25">
      <c r="A109" s="175" t="s">
        <v>1858</v>
      </c>
      <c r="B109" s="175" t="s">
        <v>1817</v>
      </c>
      <c r="C109" s="8" t="s">
        <v>1818</v>
      </c>
      <c r="D109" s="175" t="s">
        <v>675</v>
      </c>
      <c r="E109" s="237">
        <v>43070</v>
      </c>
      <c r="F109" s="176">
        <v>1866605.69</v>
      </c>
      <c r="G109" s="176">
        <v>1866605.69</v>
      </c>
      <c r="H109" s="176">
        <v>1586614.8365</v>
      </c>
      <c r="I109" s="176">
        <v>279990.85349999997</v>
      </c>
      <c r="J109" s="176">
        <v>0</v>
      </c>
      <c r="K109" s="33" t="s">
        <v>1859</v>
      </c>
      <c r="L109" s="8" t="s">
        <v>28</v>
      </c>
      <c r="M109" s="8" t="s">
        <v>28</v>
      </c>
      <c r="N109" s="187" t="s">
        <v>1860</v>
      </c>
    </row>
    <row r="110" spans="1:14" s="96" customFormat="1" ht="30" x14ac:dyDescent="0.25">
      <c r="A110" s="286" t="s">
        <v>2601</v>
      </c>
      <c r="B110" s="287" t="s">
        <v>1817</v>
      </c>
      <c r="C110" s="280" t="s">
        <v>1818</v>
      </c>
      <c r="D110" s="287" t="s">
        <v>675</v>
      </c>
      <c r="E110" s="285">
        <v>43089</v>
      </c>
      <c r="F110" s="284">
        <v>6105346.5099999998</v>
      </c>
      <c r="G110" s="284">
        <v>6105346.5099999998</v>
      </c>
      <c r="H110" s="284">
        <v>5189544.5334999999</v>
      </c>
      <c r="I110" s="284">
        <v>915801.97649999999</v>
      </c>
      <c r="J110" s="288">
        <v>0</v>
      </c>
      <c r="K110" s="281" t="s">
        <v>2602</v>
      </c>
      <c r="L110" s="281" t="s">
        <v>44</v>
      </c>
      <c r="M110" s="281" t="s">
        <v>44</v>
      </c>
      <c r="N110" s="283" t="s">
        <v>62</v>
      </c>
    </row>
    <row r="111" spans="1:14" s="96" customFormat="1" x14ac:dyDescent="0.25">
      <c r="A111" s="286" t="s">
        <v>2603</v>
      </c>
      <c r="B111" s="287" t="s">
        <v>1817</v>
      </c>
      <c r="C111" s="280" t="s">
        <v>1818</v>
      </c>
      <c r="D111" s="287" t="s">
        <v>675</v>
      </c>
      <c r="E111" s="285">
        <v>43089</v>
      </c>
      <c r="F111" s="284">
        <v>7009734.5</v>
      </c>
      <c r="G111" s="284">
        <v>7009734.5</v>
      </c>
      <c r="H111" s="284">
        <v>5958274.3250000002</v>
      </c>
      <c r="I111" s="284">
        <v>1051460.175</v>
      </c>
      <c r="J111" s="288">
        <v>0</v>
      </c>
      <c r="K111" s="279" t="s">
        <v>411</v>
      </c>
      <c r="L111" s="280" t="s">
        <v>28</v>
      </c>
      <c r="M111" s="280" t="s">
        <v>28</v>
      </c>
      <c r="N111" s="283" t="s">
        <v>412</v>
      </c>
    </row>
    <row r="112" spans="1:14" s="96" customFormat="1" x14ac:dyDescent="0.25">
      <c r="A112" s="286" t="s">
        <v>2604</v>
      </c>
      <c r="B112" s="287" t="s">
        <v>1817</v>
      </c>
      <c r="C112" s="280" t="s">
        <v>1818</v>
      </c>
      <c r="D112" s="287" t="s">
        <v>675</v>
      </c>
      <c r="E112" s="285">
        <v>43089</v>
      </c>
      <c r="F112" s="284">
        <v>3068643.98</v>
      </c>
      <c r="G112" s="284">
        <v>3068643.98</v>
      </c>
      <c r="H112" s="284">
        <v>2608347.3829999999</v>
      </c>
      <c r="I112" s="284">
        <v>460296.59700000001</v>
      </c>
      <c r="J112" s="288">
        <v>0</v>
      </c>
      <c r="K112" s="279" t="s">
        <v>40</v>
      </c>
      <c r="L112" s="280" t="s">
        <v>39</v>
      </c>
      <c r="M112" s="280" t="s">
        <v>39</v>
      </c>
      <c r="N112" s="283" t="s">
        <v>38</v>
      </c>
    </row>
    <row r="113" spans="1:14" s="96" customFormat="1" x14ac:dyDescent="0.25">
      <c r="A113" s="286" t="s">
        <v>2605</v>
      </c>
      <c r="B113" s="287" t="s">
        <v>1817</v>
      </c>
      <c r="C113" s="280" t="s">
        <v>1818</v>
      </c>
      <c r="D113" s="287" t="s">
        <v>675</v>
      </c>
      <c r="E113" s="285">
        <v>43089</v>
      </c>
      <c r="F113" s="284">
        <v>9219090.9700000007</v>
      </c>
      <c r="G113" s="284">
        <v>9219090.9700000007</v>
      </c>
      <c r="H113" s="284">
        <v>7836227.3245000001</v>
      </c>
      <c r="I113" s="284">
        <v>1382863.6455000001</v>
      </c>
      <c r="J113" s="288">
        <v>0</v>
      </c>
      <c r="K113" s="279" t="s">
        <v>662</v>
      </c>
      <c r="L113" s="280" t="s">
        <v>28</v>
      </c>
      <c r="M113" s="280" t="s">
        <v>28</v>
      </c>
      <c r="N113" s="283" t="s">
        <v>1408</v>
      </c>
    </row>
    <row r="114" spans="1:14" s="96" customFormat="1" x14ac:dyDescent="0.25">
      <c r="A114" s="286" t="s">
        <v>2606</v>
      </c>
      <c r="B114" s="287" t="s">
        <v>1817</v>
      </c>
      <c r="C114" s="280" t="s">
        <v>1818</v>
      </c>
      <c r="D114" s="287" t="s">
        <v>675</v>
      </c>
      <c r="E114" s="285">
        <v>43089</v>
      </c>
      <c r="F114" s="284">
        <v>3007795.72</v>
      </c>
      <c r="G114" s="284">
        <v>3007795.72</v>
      </c>
      <c r="H114" s="284">
        <v>2556626.3620000002</v>
      </c>
      <c r="I114" s="284">
        <v>451169.35800000001</v>
      </c>
      <c r="J114" s="288">
        <v>0</v>
      </c>
      <c r="K114" s="279" t="s">
        <v>628</v>
      </c>
      <c r="L114" s="280" t="s">
        <v>53</v>
      </c>
      <c r="M114" s="280" t="s">
        <v>53</v>
      </c>
      <c r="N114" s="283" t="s">
        <v>2607</v>
      </c>
    </row>
    <row r="115" spans="1:14" s="96" customFormat="1" x14ac:dyDescent="0.25">
      <c r="A115" s="286" t="s">
        <v>2608</v>
      </c>
      <c r="B115" s="287" t="s">
        <v>1817</v>
      </c>
      <c r="C115" s="280" t="s">
        <v>1818</v>
      </c>
      <c r="D115" s="287" t="s">
        <v>675</v>
      </c>
      <c r="E115" s="285">
        <v>43089</v>
      </c>
      <c r="F115" s="284">
        <v>1932693.96</v>
      </c>
      <c r="G115" s="284">
        <v>1932693.96</v>
      </c>
      <c r="H115" s="284">
        <v>1642789.8659999999</v>
      </c>
      <c r="I115" s="284">
        <v>289904.09399999998</v>
      </c>
      <c r="J115" s="288">
        <v>0</v>
      </c>
      <c r="K115" s="279" t="s">
        <v>618</v>
      </c>
      <c r="L115" s="280" t="s">
        <v>53</v>
      </c>
      <c r="M115" s="280" t="s">
        <v>53</v>
      </c>
      <c r="N115" s="283" t="s">
        <v>2609</v>
      </c>
    </row>
    <row r="116" spans="1:14" s="96" customFormat="1" x14ac:dyDescent="0.25">
      <c r="A116" s="286" t="s">
        <v>2610</v>
      </c>
      <c r="B116" s="287" t="s">
        <v>1817</v>
      </c>
      <c r="C116" s="281" t="s">
        <v>1818</v>
      </c>
      <c r="D116" s="282" t="s">
        <v>675</v>
      </c>
      <c r="E116" s="285">
        <v>43089</v>
      </c>
      <c r="F116" s="284">
        <v>8266601.7999999998</v>
      </c>
      <c r="G116" s="284">
        <v>8266601.7999999998</v>
      </c>
      <c r="H116" s="284">
        <v>7026611.5299999993</v>
      </c>
      <c r="I116" s="284">
        <v>1239990.27</v>
      </c>
      <c r="J116" s="288">
        <v>0</v>
      </c>
      <c r="K116" s="281" t="s">
        <v>2611</v>
      </c>
      <c r="L116" s="280" t="s">
        <v>39</v>
      </c>
      <c r="M116" s="280" t="s">
        <v>39</v>
      </c>
      <c r="N116" s="283" t="s">
        <v>1750</v>
      </c>
    </row>
    <row r="117" spans="1:14" s="96" customFormat="1" x14ac:dyDescent="0.25">
      <c r="A117" s="286" t="s">
        <v>2612</v>
      </c>
      <c r="B117" s="287" t="s">
        <v>1817</v>
      </c>
      <c r="C117" s="281" t="s">
        <v>1818</v>
      </c>
      <c r="D117" s="282" t="s">
        <v>675</v>
      </c>
      <c r="E117" s="285">
        <v>43089</v>
      </c>
      <c r="F117" s="284">
        <v>1799300.85</v>
      </c>
      <c r="G117" s="284">
        <v>1799300.85</v>
      </c>
      <c r="H117" s="284">
        <v>1529405.7225000001</v>
      </c>
      <c r="I117" s="284">
        <v>269895.1275</v>
      </c>
      <c r="J117" s="288">
        <v>0</v>
      </c>
      <c r="K117" s="281" t="s">
        <v>446</v>
      </c>
      <c r="L117" s="281" t="s">
        <v>53</v>
      </c>
      <c r="M117" s="281" t="s">
        <v>53</v>
      </c>
      <c r="N117" s="283" t="s">
        <v>2613</v>
      </c>
    </row>
    <row r="118" spans="1:14" s="96" customFormat="1" ht="30" x14ac:dyDescent="0.25">
      <c r="A118" s="286" t="s">
        <v>2614</v>
      </c>
      <c r="B118" s="287" t="s">
        <v>1817</v>
      </c>
      <c r="C118" s="281" t="s">
        <v>1818</v>
      </c>
      <c r="D118" s="282" t="s">
        <v>675</v>
      </c>
      <c r="E118" s="285">
        <v>43089</v>
      </c>
      <c r="F118" s="284">
        <v>2455194.58</v>
      </c>
      <c r="G118" s="284">
        <v>2455194.58</v>
      </c>
      <c r="H118" s="284">
        <v>2086915.3929999999</v>
      </c>
      <c r="I118" s="284">
        <v>368279.18699999998</v>
      </c>
      <c r="J118" s="288">
        <v>0</v>
      </c>
      <c r="K118" s="279" t="s">
        <v>610</v>
      </c>
      <c r="L118" s="281" t="s">
        <v>53</v>
      </c>
      <c r="M118" s="281" t="s">
        <v>53</v>
      </c>
      <c r="N118" s="282" t="s">
        <v>2615</v>
      </c>
    </row>
    <row r="119" spans="1:14" s="96" customFormat="1" x14ac:dyDescent="0.25">
      <c r="A119" s="286" t="s">
        <v>2616</v>
      </c>
      <c r="B119" s="287" t="s">
        <v>1817</v>
      </c>
      <c r="C119" s="281" t="s">
        <v>1818</v>
      </c>
      <c r="D119" s="282" t="s">
        <v>675</v>
      </c>
      <c r="E119" s="285">
        <v>43089</v>
      </c>
      <c r="F119" s="284">
        <v>3031100</v>
      </c>
      <c r="G119" s="284">
        <v>3031100</v>
      </c>
      <c r="H119" s="284">
        <v>2576435</v>
      </c>
      <c r="I119" s="284">
        <v>454665</v>
      </c>
      <c r="J119" s="288">
        <v>0</v>
      </c>
      <c r="K119" s="281" t="s">
        <v>622</v>
      </c>
      <c r="L119" s="281" t="s">
        <v>53</v>
      </c>
      <c r="M119" s="281" t="s">
        <v>53</v>
      </c>
      <c r="N119" s="283" t="s">
        <v>226</v>
      </c>
    </row>
    <row r="120" spans="1:14" s="96" customFormat="1" x14ac:dyDescent="0.25">
      <c r="A120" s="286" t="s">
        <v>2617</v>
      </c>
      <c r="B120" s="287" t="s">
        <v>1817</v>
      </c>
      <c r="C120" s="281" t="s">
        <v>1818</v>
      </c>
      <c r="D120" s="282" t="s">
        <v>675</v>
      </c>
      <c r="E120" s="285">
        <v>43089</v>
      </c>
      <c r="F120" s="284">
        <v>2759895.1</v>
      </c>
      <c r="G120" s="284">
        <v>2759895.1</v>
      </c>
      <c r="H120" s="284">
        <v>2345910.835</v>
      </c>
      <c r="I120" s="284">
        <v>413984.26500000001</v>
      </c>
      <c r="J120" s="288">
        <v>0</v>
      </c>
      <c r="K120" s="281" t="s">
        <v>529</v>
      </c>
      <c r="L120" s="280" t="s">
        <v>28</v>
      </c>
      <c r="M120" s="280" t="s">
        <v>28</v>
      </c>
      <c r="N120" s="283" t="s">
        <v>2618</v>
      </c>
    </row>
    <row r="121" spans="1:14" s="96" customFormat="1" x14ac:dyDescent="0.25">
      <c r="A121" s="286" t="s">
        <v>2619</v>
      </c>
      <c r="B121" s="287" t="s">
        <v>1817</v>
      </c>
      <c r="C121" s="281" t="s">
        <v>1818</v>
      </c>
      <c r="D121" s="282" t="s">
        <v>675</v>
      </c>
      <c r="E121" s="285">
        <v>43089</v>
      </c>
      <c r="F121" s="284">
        <v>4926623.3499999996</v>
      </c>
      <c r="G121" s="284">
        <v>4926623.3499999996</v>
      </c>
      <c r="H121" s="284">
        <v>4187629.8474999997</v>
      </c>
      <c r="I121" s="284">
        <v>738993.50249999994</v>
      </c>
      <c r="J121" s="288">
        <v>0</v>
      </c>
      <c r="K121" s="281" t="s">
        <v>511</v>
      </c>
      <c r="L121" s="280" t="s">
        <v>28</v>
      </c>
      <c r="M121" s="280" t="s">
        <v>28</v>
      </c>
      <c r="N121" s="283" t="s">
        <v>2620</v>
      </c>
    </row>
    <row r="122" spans="1:14" s="183" customFormat="1" ht="27.75" customHeight="1" x14ac:dyDescent="0.25">
      <c r="A122" s="304" t="s">
        <v>2721</v>
      </c>
      <c r="B122" s="305" t="s">
        <v>2722</v>
      </c>
      <c r="C122" s="306" t="s">
        <v>2721</v>
      </c>
      <c r="D122" s="305" t="s">
        <v>2852</v>
      </c>
      <c r="E122" s="307">
        <v>43091</v>
      </c>
      <c r="F122" s="308">
        <v>9901637.8100000005</v>
      </c>
      <c r="G122" s="244">
        <v>9901637.8100000005</v>
      </c>
      <c r="H122" s="309">
        <v>8416392.1400000006</v>
      </c>
      <c r="I122" s="310">
        <v>1485245.67</v>
      </c>
      <c r="J122" s="311" t="s">
        <v>2723</v>
      </c>
      <c r="K122" s="306" t="s">
        <v>2724</v>
      </c>
      <c r="L122" s="306" t="s">
        <v>2725</v>
      </c>
      <c r="M122" s="306" t="s">
        <v>1166</v>
      </c>
      <c r="N122" s="305"/>
    </row>
    <row r="123" spans="1:14" s="183" customFormat="1" ht="27.75" customHeight="1" x14ac:dyDescent="0.25">
      <c r="A123" s="286" t="s">
        <v>2855</v>
      </c>
      <c r="B123" s="283" t="s">
        <v>1817</v>
      </c>
      <c r="C123" s="281" t="s">
        <v>1818</v>
      </c>
      <c r="D123" s="282" t="s">
        <v>675</v>
      </c>
      <c r="E123" s="285">
        <v>43097</v>
      </c>
      <c r="F123" s="284">
        <v>3072960.11</v>
      </c>
      <c r="G123" s="284">
        <v>3072960.11</v>
      </c>
      <c r="H123" s="284">
        <v>2612016.0935</v>
      </c>
      <c r="I123" s="284">
        <v>460944.01649999997</v>
      </c>
      <c r="J123" s="288">
        <v>0</v>
      </c>
      <c r="K123" s="281" t="s">
        <v>2856</v>
      </c>
      <c r="L123" s="281" t="s">
        <v>28</v>
      </c>
      <c r="M123" s="281" t="s">
        <v>28</v>
      </c>
      <c r="N123" s="283" t="s">
        <v>1408</v>
      </c>
    </row>
    <row r="124" spans="1:14" x14ac:dyDescent="0.25">
      <c r="A124" s="286" t="s">
        <v>2857</v>
      </c>
      <c r="B124" s="287" t="s">
        <v>1817</v>
      </c>
      <c r="C124" s="281" t="s">
        <v>1818</v>
      </c>
      <c r="D124" s="282" t="s">
        <v>675</v>
      </c>
      <c r="E124" s="285">
        <v>43108</v>
      </c>
      <c r="F124" s="284">
        <v>2728401.7</v>
      </c>
      <c r="G124" s="284">
        <v>2728401.7</v>
      </c>
      <c r="H124" s="284">
        <f>[1]!OPULJP[[#This Row],[Bespovratna sredstva Ukupno]]*0.85</f>
        <v>2319141.4450000003</v>
      </c>
      <c r="I124" s="339">
        <f>[1]!OPULJP[[#This Row],[Bespovratna sredstva Ukupno]]*0.15</f>
        <v>409260.255</v>
      </c>
      <c r="J124" s="340" t="s">
        <v>2723</v>
      </c>
      <c r="K124" s="281" t="s">
        <v>541</v>
      </c>
      <c r="L124" s="281" t="s">
        <v>28</v>
      </c>
      <c r="M124" s="280" t="s">
        <v>28</v>
      </c>
      <c r="N124" s="282" t="s">
        <v>2858</v>
      </c>
    </row>
    <row r="125" spans="1:14" x14ac:dyDescent="0.25">
      <c r="A125" s="286" t="s">
        <v>2859</v>
      </c>
      <c r="B125" s="287" t="s">
        <v>1817</v>
      </c>
      <c r="C125" s="281" t="s">
        <v>1818</v>
      </c>
      <c r="D125" s="282" t="s">
        <v>675</v>
      </c>
      <c r="E125" s="285">
        <v>43108</v>
      </c>
      <c r="F125" s="284">
        <v>2998688.23</v>
      </c>
      <c r="G125" s="284">
        <v>2998688.23</v>
      </c>
      <c r="H125" s="284">
        <f>[1]!OPULJP[[#This Row],[Bespovratna sredstva Ukupno]]*0.85</f>
        <v>2548884.9954999997</v>
      </c>
      <c r="I125" s="339">
        <f>[1]!OPULJP[[#This Row],[Bespovratna sredstva Ukupno]]*0.15</f>
        <v>449803.23449999996</v>
      </c>
      <c r="J125" s="150" t="s">
        <v>2723</v>
      </c>
      <c r="K125" s="281" t="s">
        <v>448</v>
      </c>
      <c r="L125" s="281" t="s">
        <v>53</v>
      </c>
      <c r="M125" s="281" t="s">
        <v>53</v>
      </c>
      <c r="N125" s="282" t="s">
        <v>143</v>
      </c>
    </row>
    <row r="126" spans="1:14" x14ac:dyDescent="0.25">
      <c r="A126" s="286" t="s">
        <v>2860</v>
      </c>
      <c r="B126" s="287" t="s">
        <v>1817</v>
      </c>
      <c r="C126" s="281" t="s">
        <v>1818</v>
      </c>
      <c r="D126" s="282" t="s">
        <v>675</v>
      </c>
      <c r="E126" s="285">
        <v>43108</v>
      </c>
      <c r="F126" s="284">
        <v>7473298.8200000003</v>
      </c>
      <c r="G126" s="284">
        <v>7473298.8200000003</v>
      </c>
      <c r="H126" s="284">
        <f>[1]!OPULJP[[#This Row],[Bespovratna sredstva Ukupno]]*0.85</f>
        <v>6352303.9970000004</v>
      </c>
      <c r="I126" s="339">
        <f>[1]!OPULJP[[#This Row],[Bespovratna sredstva Ukupno]]*0.15</f>
        <v>1120994.8230000001</v>
      </c>
      <c r="J126" s="340" t="s">
        <v>2723</v>
      </c>
      <c r="K126" s="281" t="s">
        <v>608</v>
      </c>
      <c r="L126" s="281" t="s">
        <v>53</v>
      </c>
      <c r="M126" s="281" t="s">
        <v>53</v>
      </c>
      <c r="N126" s="282" t="s">
        <v>54</v>
      </c>
    </row>
    <row r="127" spans="1:14" ht="30" x14ac:dyDescent="0.25">
      <c r="A127" s="286" t="s">
        <v>2861</v>
      </c>
      <c r="B127" s="287" t="s">
        <v>1817</v>
      </c>
      <c r="C127" s="281" t="s">
        <v>1818</v>
      </c>
      <c r="D127" s="282" t="s">
        <v>675</v>
      </c>
      <c r="E127" s="285">
        <v>43108</v>
      </c>
      <c r="F127" s="284">
        <v>2525595.2000000002</v>
      </c>
      <c r="G127" s="284">
        <v>2525595.2000000002</v>
      </c>
      <c r="H127" s="284">
        <f>[1]!OPULJP[[#This Row],[Bespovratna sredstva Ukupno]]*0.85</f>
        <v>2146755.92</v>
      </c>
      <c r="I127" s="339">
        <f>[1]!OPULJP[[#This Row],[Bespovratna sredstva Ukupno]]*0.15</f>
        <v>378839.28</v>
      </c>
      <c r="J127" s="340" t="s">
        <v>2723</v>
      </c>
      <c r="K127" s="279" t="s">
        <v>2862</v>
      </c>
      <c r="L127" s="281" t="s">
        <v>28</v>
      </c>
      <c r="M127" s="281" t="s">
        <v>28</v>
      </c>
      <c r="N127" s="282" t="s">
        <v>30</v>
      </c>
    </row>
    <row r="128" spans="1:14" ht="30" x14ac:dyDescent="0.25">
      <c r="A128" s="286" t="s">
        <v>2863</v>
      </c>
      <c r="B128" s="287" t="s">
        <v>1817</v>
      </c>
      <c r="C128" s="281" t="s">
        <v>1818</v>
      </c>
      <c r="D128" s="282" t="s">
        <v>675</v>
      </c>
      <c r="E128" s="285">
        <v>43108</v>
      </c>
      <c r="F128" s="284">
        <v>8416690</v>
      </c>
      <c r="G128" s="284">
        <v>8416690</v>
      </c>
      <c r="H128" s="284">
        <f>[1]!OPULJP[[#This Row],[Bespovratna sredstva Ukupno]]*0.85</f>
        <v>7154186.5</v>
      </c>
      <c r="I128" s="339">
        <f>[1]!OPULJP[[#This Row],[Bespovratna sredstva Ukupno]]*0.15</f>
        <v>1262503.5</v>
      </c>
      <c r="J128" s="340" t="s">
        <v>2723</v>
      </c>
      <c r="K128" s="281" t="s">
        <v>2864</v>
      </c>
      <c r="L128" s="281" t="s">
        <v>20</v>
      </c>
      <c r="M128" s="281" t="s">
        <v>20</v>
      </c>
      <c r="N128" s="282" t="s">
        <v>164</v>
      </c>
    </row>
    <row r="129" spans="1:14" ht="45" x14ac:dyDescent="0.25">
      <c r="A129" s="286" t="s">
        <v>2865</v>
      </c>
      <c r="B129" s="282" t="s">
        <v>1817</v>
      </c>
      <c r="C129" s="281" t="s">
        <v>1818</v>
      </c>
      <c r="D129" s="282" t="s">
        <v>675</v>
      </c>
      <c r="E129" s="285">
        <v>43108</v>
      </c>
      <c r="F129" s="284">
        <v>1852447.35</v>
      </c>
      <c r="G129" s="284">
        <v>1852447.35</v>
      </c>
      <c r="H129" s="284">
        <f>[1]!OPULJP[[#This Row],[Bespovratna sredstva Ukupno]]*0.85</f>
        <v>1574580.2475000001</v>
      </c>
      <c r="I129" s="339">
        <f>[1]!OPULJP[[#This Row],[Bespovratna sredstva Ukupno]]*0.15</f>
        <v>277867.10249999998</v>
      </c>
      <c r="J129" s="340" t="s">
        <v>2723</v>
      </c>
      <c r="K129" s="281" t="s">
        <v>2814</v>
      </c>
      <c r="L129" s="279" t="s">
        <v>53</v>
      </c>
      <c r="M129" s="281" t="s">
        <v>53</v>
      </c>
      <c r="N129" s="282" t="s">
        <v>1622</v>
      </c>
    </row>
    <row r="130" spans="1:14" ht="30" x14ac:dyDescent="0.25">
      <c r="A130" s="286" t="s">
        <v>2866</v>
      </c>
      <c r="B130" s="282" t="s">
        <v>1817</v>
      </c>
      <c r="C130" s="281" t="s">
        <v>1818</v>
      </c>
      <c r="D130" s="282" t="s">
        <v>675</v>
      </c>
      <c r="E130" s="285">
        <v>43108</v>
      </c>
      <c r="F130" s="284">
        <v>5240461.3600000003</v>
      </c>
      <c r="G130" s="284">
        <v>5240461.3600000003</v>
      </c>
      <c r="H130" s="284">
        <f>[1]!OPULJP[[#This Row],[Bespovratna sredstva Ukupno]]*0.85</f>
        <v>4454392.1560000004</v>
      </c>
      <c r="I130" s="339">
        <f>[1]!OPULJP[[#This Row],[Bespovratna sredstva Ukupno]]*0.15</f>
        <v>786069.20400000003</v>
      </c>
      <c r="J130" s="340" t="s">
        <v>2723</v>
      </c>
      <c r="K130" s="281" t="s">
        <v>2867</v>
      </c>
      <c r="L130" s="281" t="s">
        <v>28</v>
      </c>
      <c r="M130" s="281" t="s">
        <v>28</v>
      </c>
      <c r="N130" s="282" t="s">
        <v>213</v>
      </c>
    </row>
    <row r="131" spans="1:14" x14ac:dyDescent="0.25">
      <c r="A131" s="286" t="s">
        <v>2868</v>
      </c>
      <c r="B131" s="282" t="s">
        <v>1817</v>
      </c>
      <c r="C131" s="281" t="s">
        <v>1818</v>
      </c>
      <c r="D131" s="282" t="s">
        <v>675</v>
      </c>
      <c r="E131" s="285">
        <v>43108</v>
      </c>
      <c r="F131" s="284">
        <v>2279575.04</v>
      </c>
      <c r="G131" s="284">
        <v>2279575.04</v>
      </c>
      <c r="H131" s="284">
        <f>[1]!OPULJP[[#This Row],[Bespovratna sredstva Ukupno]]*0.85</f>
        <v>1937638.784</v>
      </c>
      <c r="I131" s="339">
        <f>[1]!OPULJP[[#This Row],[Bespovratna sredstva Ukupno]]*0.15</f>
        <v>341936.25599999999</v>
      </c>
      <c r="J131" s="340" t="s">
        <v>2723</v>
      </c>
      <c r="K131" s="281" t="s">
        <v>493</v>
      </c>
      <c r="L131" s="279" t="s">
        <v>20</v>
      </c>
      <c r="M131" s="281" t="s">
        <v>20</v>
      </c>
      <c r="N131" s="282" t="s">
        <v>2869</v>
      </c>
    </row>
    <row r="132" spans="1:14" ht="45" x14ac:dyDescent="0.25">
      <c r="A132" s="286" t="s">
        <v>2870</v>
      </c>
      <c r="B132" s="282" t="s">
        <v>1817</v>
      </c>
      <c r="C132" s="281" t="s">
        <v>1818</v>
      </c>
      <c r="D132" s="282" t="s">
        <v>675</v>
      </c>
      <c r="E132" s="285">
        <v>43108</v>
      </c>
      <c r="F132" s="284">
        <v>3387319.23</v>
      </c>
      <c r="G132" s="284">
        <v>3387319.23</v>
      </c>
      <c r="H132" s="284">
        <f>[1]!OPULJP[[#This Row],[Bespovratna sredstva Ukupno]]*0.85</f>
        <v>2879221.3454999998</v>
      </c>
      <c r="I132" s="339">
        <f>[1]!OPULJP[[#This Row],[Bespovratna sredstva Ukupno]]*0.15</f>
        <v>508097.88449999999</v>
      </c>
      <c r="J132" s="150" t="s">
        <v>2723</v>
      </c>
      <c r="K132" s="281" t="s">
        <v>533</v>
      </c>
      <c r="L132" s="279" t="s">
        <v>28</v>
      </c>
      <c r="M132" s="281" t="s">
        <v>28</v>
      </c>
      <c r="N132" s="282" t="s">
        <v>2871</v>
      </c>
    </row>
    <row r="133" spans="1:14" ht="45" x14ac:dyDescent="0.25">
      <c r="A133" s="286" t="s">
        <v>2872</v>
      </c>
      <c r="B133" s="282" t="s">
        <v>1817</v>
      </c>
      <c r="C133" s="281" t="s">
        <v>1818</v>
      </c>
      <c r="D133" s="282" t="s">
        <v>675</v>
      </c>
      <c r="E133" s="285">
        <v>43108</v>
      </c>
      <c r="F133" s="284">
        <v>2653468.2000000002</v>
      </c>
      <c r="G133" s="284">
        <v>2653468.2000000002</v>
      </c>
      <c r="H133" s="284">
        <f>[1]!OPULJP[[#This Row],[Bespovratna sredstva Ukupno]]*0.85</f>
        <v>2255447.9700000002</v>
      </c>
      <c r="I133" s="339">
        <f>[1]!OPULJP[[#This Row],[Bespovratna sredstva Ukupno]]*0.15</f>
        <v>398020.23000000004</v>
      </c>
      <c r="J133" s="340" t="s">
        <v>2723</v>
      </c>
      <c r="K133" s="281" t="s">
        <v>456</v>
      </c>
      <c r="L133" s="281" t="s">
        <v>20</v>
      </c>
      <c r="M133" s="281" t="s">
        <v>20</v>
      </c>
      <c r="N133" s="282" t="s">
        <v>894</v>
      </c>
    </row>
    <row r="134" spans="1:14" x14ac:dyDescent="0.25">
      <c r="A134" s="286" t="s">
        <v>2873</v>
      </c>
      <c r="B134" s="282" t="s">
        <v>1817</v>
      </c>
      <c r="C134" s="281" t="s">
        <v>1818</v>
      </c>
      <c r="D134" s="282" t="s">
        <v>675</v>
      </c>
      <c r="E134" s="285">
        <v>43108</v>
      </c>
      <c r="F134" s="284">
        <v>2364311.69</v>
      </c>
      <c r="G134" s="284">
        <v>2364311.69</v>
      </c>
      <c r="H134" s="284">
        <f>[1]!OPULJP[[#This Row],[Bespovratna sredstva Ukupno]]*0.85</f>
        <v>2009664.9364999998</v>
      </c>
      <c r="I134" s="339">
        <f>[1]!OPULJP[[#This Row],[Bespovratna sredstva Ukupno]]*0.15</f>
        <v>354646.75349999999</v>
      </c>
      <c r="J134" s="340" t="s">
        <v>2723</v>
      </c>
      <c r="K134" s="281" t="s">
        <v>513</v>
      </c>
      <c r="L134" s="281" t="s">
        <v>28</v>
      </c>
      <c r="M134" s="281" t="s">
        <v>28</v>
      </c>
      <c r="N134" s="282" t="s">
        <v>1569</v>
      </c>
    </row>
    <row r="135" spans="1:14" x14ac:dyDescent="0.25">
      <c r="A135" s="273" t="s">
        <v>1477</v>
      </c>
      <c r="B135" s="274"/>
      <c r="C135" s="273"/>
      <c r="D135" s="274"/>
      <c r="E135" s="275"/>
      <c r="F135" s="276">
        <f>SUBTOTAL(109,OPULJP[Ukupan iznos projekta (bespovratna sredstva + doprinos korisnika)])</f>
        <v>399770406.6500001</v>
      </c>
      <c r="G135" s="276">
        <f>SUBTOTAL(109,OPULJP[Bespovratna sredstva Ukupno])</f>
        <v>391406345.65000015</v>
      </c>
      <c r="H135" s="276">
        <f>SUBTOTAL(109,OPULJP[Bespovratna sredstva
EU dio])</f>
        <v>331929472.20299995</v>
      </c>
      <c r="I135" s="277">
        <f>SUBTOTAL(109,OPULJP[Bespovratna sredstva
Nacionalno sufinanciranje])</f>
        <v>58500814.605324984</v>
      </c>
      <c r="J135" s="278">
        <f>SUBTOTAL(109,OPULJP[Doprinos korisnika])</f>
        <v>9078742.1944999993</v>
      </c>
      <c r="K135" s="346">
        <f>SUBTOTAL(103,OPULJP[Korisnik projekta])</f>
        <v>131</v>
      </c>
      <c r="L135" s="273"/>
      <c r="M135" s="273"/>
      <c r="N135" s="274"/>
    </row>
    <row r="139" spans="1:14" x14ac:dyDescent="0.25">
      <c r="A139" s="96"/>
      <c r="B139" s="96"/>
      <c r="C139" s="96"/>
      <c r="D139" s="96"/>
      <c r="E139" s="96"/>
      <c r="F139" s="96"/>
      <c r="G139" s="96"/>
      <c r="H139" s="98"/>
      <c r="I139" s="96"/>
      <c r="J139" s="96"/>
      <c r="K139" s="96"/>
      <c r="L139" s="96"/>
      <c r="M139" s="96"/>
      <c r="N139" s="96"/>
    </row>
  </sheetData>
  <mergeCells count="1">
    <mergeCell ref="A1:L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5"/>
  <sheetViews>
    <sheetView zoomScale="80" zoomScaleNormal="80" workbookViewId="0">
      <pane ySplit="3" topLeftCell="A283" activePane="bottomLeft" state="frozen"/>
      <selection pane="bottomLeft" activeCell="F291" sqref="F291"/>
    </sheetView>
  </sheetViews>
  <sheetFormatPr defaultRowHeight="15" x14ac:dyDescent="0.25"/>
  <cols>
    <col min="1" max="1" width="20.7109375" customWidth="1"/>
    <col min="2" max="2" width="25.140625" customWidth="1"/>
    <col min="3" max="3" width="18.140625" customWidth="1"/>
    <col min="4" max="4" width="17.85546875" customWidth="1"/>
    <col min="5" max="5" width="19.7109375" customWidth="1"/>
    <col min="6" max="6" width="62" customWidth="1"/>
    <col min="7" max="7" width="29.7109375" customWidth="1"/>
    <col min="8" max="10" width="23.28515625" customWidth="1"/>
    <col min="11" max="11" width="36.140625" customWidth="1"/>
    <col min="12" max="12" width="28.7109375" customWidth="1"/>
    <col min="13" max="13" width="22" customWidth="1"/>
  </cols>
  <sheetData>
    <row r="1" spans="1:13" ht="23.25" x14ac:dyDescent="0.35">
      <c r="A1" s="343" t="s">
        <v>786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2" t="s">
        <v>7</v>
      </c>
    </row>
    <row r="2" spans="1:13" s="99" customFormat="1" ht="23.25" x14ac:dyDescent="0.3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4"/>
    </row>
    <row r="3" spans="1:13" ht="45" x14ac:dyDescent="0.25">
      <c r="A3" s="134" t="s">
        <v>10</v>
      </c>
      <c r="B3" s="135" t="s">
        <v>2</v>
      </c>
      <c r="C3" s="135" t="s">
        <v>0</v>
      </c>
      <c r="D3" s="135" t="s">
        <v>1</v>
      </c>
      <c r="E3" s="135" t="s">
        <v>13</v>
      </c>
      <c r="F3" s="136" t="s">
        <v>11</v>
      </c>
      <c r="G3" s="136" t="s">
        <v>12</v>
      </c>
      <c r="H3" s="136" t="s">
        <v>5</v>
      </c>
      <c r="I3" s="136" t="s">
        <v>6</v>
      </c>
      <c r="J3" s="136" t="s">
        <v>3</v>
      </c>
      <c r="K3" s="137" t="s">
        <v>4</v>
      </c>
      <c r="L3" s="137" t="s">
        <v>8</v>
      </c>
      <c r="M3" s="137" t="s">
        <v>9</v>
      </c>
    </row>
    <row r="4" spans="1:13" ht="30" x14ac:dyDescent="0.25">
      <c r="A4" s="139" t="s">
        <v>239</v>
      </c>
      <c r="B4" s="50"/>
      <c r="C4" s="50"/>
      <c r="D4" s="50"/>
      <c r="E4" s="51"/>
      <c r="F4" s="50"/>
      <c r="G4" s="52"/>
      <c r="H4" s="52"/>
      <c r="I4" s="52"/>
      <c r="J4" s="50"/>
      <c r="K4" s="50"/>
      <c r="L4" s="50"/>
      <c r="M4" s="50"/>
    </row>
    <row r="5" spans="1:13" ht="15.75" x14ac:dyDescent="0.25">
      <c r="A5" s="133"/>
      <c r="B5" s="53" t="s">
        <v>240</v>
      </c>
      <c r="C5" s="27"/>
      <c r="D5" s="27"/>
      <c r="E5" s="27"/>
      <c r="F5" s="29"/>
      <c r="G5" s="29"/>
      <c r="H5" s="29"/>
      <c r="I5" s="29"/>
      <c r="J5" s="29"/>
      <c r="K5" s="27"/>
      <c r="L5" s="27"/>
      <c r="M5" s="27"/>
    </row>
    <row r="6" spans="1:13" x14ac:dyDescent="0.25">
      <c r="A6" s="133"/>
      <c r="B6" s="54" t="s">
        <v>241</v>
      </c>
      <c r="C6" s="27"/>
      <c r="D6" s="27"/>
      <c r="E6" s="30">
        <v>42726</v>
      </c>
      <c r="F6" s="29">
        <f>G6+J6</f>
        <v>697018.2</v>
      </c>
      <c r="G6" s="29">
        <v>627316.38</v>
      </c>
      <c r="H6" s="29">
        <v>533218.92000000004</v>
      </c>
      <c r="I6" s="29">
        <f t="shared" ref="I6:I52" si="0">G6-H6</f>
        <v>94097.459999999963</v>
      </c>
      <c r="J6" s="29">
        <v>69701.819999999949</v>
      </c>
      <c r="K6" s="27" t="s">
        <v>242</v>
      </c>
      <c r="L6" s="27" t="s">
        <v>28</v>
      </c>
      <c r="M6" s="27"/>
    </row>
    <row r="7" spans="1:13" x14ac:dyDescent="0.25">
      <c r="A7" s="133"/>
      <c r="B7" s="54" t="s">
        <v>241</v>
      </c>
      <c r="C7" s="27"/>
      <c r="D7" s="27"/>
      <c r="E7" s="30">
        <v>42726</v>
      </c>
      <c r="F7" s="29">
        <f t="shared" ref="F7:F52" si="1">G7+J7</f>
        <v>38646230.409999996</v>
      </c>
      <c r="G7" s="29">
        <v>22934400</v>
      </c>
      <c r="H7" s="29">
        <v>19494240</v>
      </c>
      <c r="I7" s="29">
        <f t="shared" si="0"/>
        <v>3440160</v>
      </c>
      <c r="J7" s="29">
        <v>15711830.409999996</v>
      </c>
      <c r="K7" s="27" t="s">
        <v>243</v>
      </c>
      <c r="L7" s="27" t="s">
        <v>28</v>
      </c>
      <c r="M7" s="27"/>
    </row>
    <row r="8" spans="1:13" x14ac:dyDescent="0.25">
      <c r="A8" s="133"/>
      <c r="B8" s="54" t="s">
        <v>241</v>
      </c>
      <c r="C8" s="27"/>
      <c r="D8" s="27"/>
      <c r="E8" s="30">
        <v>42726</v>
      </c>
      <c r="F8" s="29">
        <f t="shared" si="1"/>
        <v>5357597.4000000004</v>
      </c>
      <c r="G8" s="29">
        <v>3750318.18</v>
      </c>
      <c r="H8" s="29">
        <v>3187770.45</v>
      </c>
      <c r="I8" s="29">
        <f t="shared" si="0"/>
        <v>562547.73</v>
      </c>
      <c r="J8" s="29">
        <v>1607279.2200000002</v>
      </c>
      <c r="K8" s="27" t="s">
        <v>244</v>
      </c>
      <c r="L8" s="27" t="s">
        <v>28</v>
      </c>
      <c r="M8" s="27"/>
    </row>
    <row r="9" spans="1:13" x14ac:dyDescent="0.25">
      <c r="A9" s="133"/>
      <c r="B9" s="54" t="s">
        <v>241</v>
      </c>
      <c r="C9" s="27"/>
      <c r="D9" s="27"/>
      <c r="E9" s="30">
        <v>42726</v>
      </c>
      <c r="F9" s="29">
        <f t="shared" si="1"/>
        <v>5105070.5199999996</v>
      </c>
      <c r="G9" s="29">
        <v>3573549.36</v>
      </c>
      <c r="H9" s="29">
        <v>3037516.96</v>
      </c>
      <c r="I9" s="29">
        <f t="shared" si="0"/>
        <v>536032.39999999991</v>
      </c>
      <c r="J9" s="29">
        <v>1531521.1599999997</v>
      </c>
      <c r="K9" s="27" t="s">
        <v>245</v>
      </c>
      <c r="L9" s="27" t="s">
        <v>28</v>
      </c>
      <c r="M9" s="27"/>
    </row>
    <row r="10" spans="1:13" x14ac:dyDescent="0.25">
      <c r="A10" s="133"/>
      <c r="B10" s="54" t="s">
        <v>241</v>
      </c>
      <c r="C10" s="27"/>
      <c r="D10" s="27"/>
      <c r="E10" s="30">
        <v>42726</v>
      </c>
      <c r="F10" s="29">
        <f t="shared" si="1"/>
        <v>9619667.1899999995</v>
      </c>
      <c r="G10" s="29">
        <v>6733767.0300000003</v>
      </c>
      <c r="H10" s="29">
        <v>5723701.9800000004</v>
      </c>
      <c r="I10" s="29">
        <f>G10-H10</f>
        <v>1010065.0499999998</v>
      </c>
      <c r="J10" s="29">
        <v>2885900.1599999992</v>
      </c>
      <c r="K10" s="27" t="s">
        <v>785</v>
      </c>
      <c r="L10" s="27" t="s">
        <v>28</v>
      </c>
      <c r="M10" s="27"/>
    </row>
    <row r="11" spans="1:13" x14ac:dyDescent="0.25">
      <c r="A11" s="133"/>
      <c r="B11" s="54" t="s">
        <v>241</v>
      </c>
      <c r="C11" s="27"/>
      <c r="D11" s="27"/>
      <c r="E11" s="30">
        <v>42726</v>
      </c>
      <c r="F11" s="29">
        <f t="shared" si="1"/>
        <v>4508160.97</v>
      </c>
      <c r="G11" s="29">
        <v>3155712.68</v>
      </c>
      <c r="H11" s="29">
        <v>2682355.7799999998</v>
      </c>
      <c r="I11" s="29">
        <f t="shared" si="0"/>
        <v>473356.90000000037</v>
      </c>
      <c r="J11" s="29">
        <v>1352448.2899999996</v>
      </c>
      <c r="K11" s="27" t="s">
        <v>246</v>
      </c>
      <c r="L11" s="27" t="s">
        <v>28</v>
      </c>
      <c r="M11" s="27"/>
    </row>
    <row r="12" spans="1:13" x14ac:dyDescent="0.25">
      <c r="A12" s="133"/>
      <c r="B12" s="54" t="s">
        <v>241</v>
      </c>
      <c r="C12" s="27"/>
      <c r="D12" s="27"/>
      <c r="E12" s="30">
        <v>42726</v>
      </c>
      <c r="F12" s="29">
        <f t="shared" si="1"/>
        <v>581927.99</v>
      </c>
      <c r="G12" s="29">
        <v>407349.59</v>
      </c>
      <c r="H12" s="29">
        <v>346247.15</v>
      </c>
      <c r="I12" s="29">
        <f t="shared" si="0"/>
        <v>61102.44</v>
      </c>
      <c r="J12" s="29">
        <v>174578.39999999997</v>
      </c>
      <c r="K12" s="27" t="s">
        <v>247</v>
      </c>
      <c r="L12" s="27" t="s">
        <v>28</v>
      </c>
      <c r="M12" s="27"/>
    </row>
    <row r="13" spans="1:13" x14ac:dyDescent="0.25">
      <c r="A13" s="133"/>
      <c r="B13" s="54" t="s">
        <v>241</v>
      </c>
      <c r="C13" s="27"/>
      <c r="D13" s="27"/>
      <c r="E13" s="30">
        <v>42726</v>
      </c>
      <c r="F13" s="29">
        <f t="shared" si="1"/>
        <v>912378</v>
      </c>
      <c r="G13" s="29">
        <v>638664.6</v>
      </c>
      <c r="H13" s="29">
        <v>542864.91</v>
      </c>
      <c r="I13" s="29">
        <f t="shared" si="0"/>
        <v>95799.689999999944</v>
      </c>
      <c r="J13" s="29">
        <v>273713.40000000002</v>
      </c>
      <c r="K13" s="27" t="s">
        <v>248</v>
      </c>
      <c r="L13" s="27" t="s">
        <v>28</v>
      </c>
      <c r="M13" s="27"/>
    </row>
    <row r="14" spans="1:13" x14ac:dyDescent="0.25">
      <c r="A14" s="133"/>
      <c r="B14" s="54" t="s">
        <v>241</v>
      </c>
      <c r="C14" s="27"/>
      <c r="D14" s="27"/>
      <c r="E14" s="30">
        <v>42726</v>
      </c>
      <c r="F14" s="29">
        <f t="shared" si="1"/>
        <v>282800.06</v>
      </c>
      <c r="G14" s="29">
        <v>197960.04</v>
      </c>
      <c r="H14" s="29">
        <v>168266.03</v>
      </c>
      <c r="I14" s="29">
        <f t="shared" si="0"/>
        <v>29694.010000000009</v>
      </c>
      <c r="J14" s="29">
        <v>84840.01999999999</v>
      </c>
      <c r="K14" s="27" t="s">
        <v>249</v>
      </c>
      <c r="L14" s="27" t="s">
        <v>28</v>
      </c>
      <c r="M14" s="27"/>
    </row>
    <row r="15" spans="1:13" x14ac:dyDescent="0.25">
      <c r="A15" s="133"/>
      <c r="B15" s="54" t="s">
        <v>241</v>
      </c>
      <c r="C15" s="27"/>
      <c r="D15" s="27"/>
      <c r="E15" s="30">
        <v>42726</v>
      </c>
      <c r="F15" s="29">
        <f t="shared" si="1"/>
        <v>1464295.42</v>
      </c>
      <c r="G15" s="29">
        <v>1317865.8799999999</v>
      </c>
      <c r="H15" s="29">
        <v>1120186</v>
      </c>
      <c r="I15" s="29">
        <f t="shared" si="0"/>
        <v>197679.87999999989</v>
      </c>
      <c r="J15" s="29">
        <v>146429.54000000004</v>
      </c>
      <c r="K15" s="27" t="s">
        <v>250</v>
      </c>
      <c r="L15" s="27" t="s">
        <v>28</v>
      </c>
      <c r="M15" s="27"/>
    </row>
    <row r="16" spans="1:13" x14ac:dyDescent="0.25">
      <c r="A16" s="133"/>
      <c r="B16" s="54" t="s">
        <v>241</v>
      </c>
      <c r="C16" s="27"/>
      <c r="D16" s="27"/>
      <c r="E16" s="30">
        <v>42726</v>
      </c>
      <c r="F16" s="29">
        <f t="shared" si="1"/>
        <v>1865271.73</v>
      </c>
      <c r="G16" s="29">
        <v>1678744.56</v>
      </c>
      <c r="H16" s="29">
        <v>1426932.88</v>
      </c>
      <c r="I16" s="29">
        <f t="shared" si="0"/>
        <v>251811.68000000017</v>
      </c>
      <c r="J16" s="29">
        <v>186527.16999999993</v>
      </c>
      <c r="K16" s="27" t="s">
        <v>251</v>
      </c>
      <c r="L16" s="27" t="s">
        <v>28</v>
      </c>
      <c r="M16" s="27"/>
    </row>
    <row r="17" spans="1:13" x14ac:dyDescent="0.25">
      <c r="A17" s="133"/>
      <c r="B17" s="54" t="s">
        <v>241</v>
      </c>
      <c r="C17" s="27"/>
      <c r="D17" s="27"/>
      <c r="E17" s="30">
        <v>42726</v>
      </c>
      <c r="F17" s="29">
        <f t="shared" si="1"/>
        <v>2708408.63</v>
      </c>
      <c r="G17" s="29">
        <v>1354204.31</v>
      </c>
      <c r="H17" s="29">
        <v>1151073.6599999999</v>
      </c>
      <c r="I17" s="29">
        <f t="shared" si="0"/>
        <v>203130.65000000014</v>
      </c>
      <c r="J17" s="29">
        <v>1354204.3199999998</v>
      </c>
      <c r="K17" s="27" t="s">
        <v>252</v>
      </c>
      <c r="L17" s="27" t="s">
        <v>28</v>
      </c>
      <c r="M17" s="27"/>
    </row>
    <row r="18" spans="1:13" x14ac:dyDescent="0.25">
      <c r="A18" s="133"/>
      <c r="B18" s="54" t="s">
        <v>241</v>
      </c>
      <c r="C18" s="27"/>
      <c r="D18" s="27"/>
      <c r="E18" s="30">
        <v>42726</v>
      </c>
      <c r="F18" s="29">
        <f t="shared" si="1"/>
        <v>2131619.11</v>
      </c>
      <c r="G18" s="29">
        <v>1918457.2</v>
      </c>
      <c r="H18" s="29">
        <v>1630688.62</v>
      </c>
      <c r="I18" s="29">
        <f t="shared" si="0"/>
        <v>287768.57999999984</v>
      </c>
      <c r="J18" s="29">
        <v>213161.90999999992</v>
      </c>
      <c r="K18" s="27" t="s">
        <v>253</v>
      </c>
      <c r="L18" s="27" t="s">
        <v>28</v>
      </c>
      <c r="M18" s="27"/>
    </row>
    <row r="19" spans="1:13" x14ac:dyDescent="0.25">
      <c r="A19" s="133"/>
      <c r="B19" s="54" t="s">
        <v>241</v>
      </c>
      <c r="C19" s="27"/>
      <c r="D19" s="27"/>
      <c r="E19" s="30">
        <v>42726</v>
      </c>
      <c r="F19" s="29">
        <f t="shared" si="1"/>
        <v>804795.07</v>
      </c>
      <c r="G19" s="29">
        <v>402397.53</v>
      </c>
      <c r="H19" s="29">
        <v>342037.9</v>
      </c>
      <c r="I19" s="29">
        <f t="shared" si="0"/>
        <v>60359.630000000005</v>
      </c>
      <c r="J19" s="29">
        <v>402397.53999999992</v>
      </c>
      <c r="K19" s="27" t="s">
        <v>254</v>
      </c>
      <c r="L19" s="27" t="s">
        <v>28</v>
      </c>
      <c r="M19" s="27"/>
    </row>
    <row r="20" spans="1:13" x14ac:dyDescent="0.25">
      <c r="A20" s="133"/>
      <c r="B20" s="54" t="s">
        <v>241</v>
      </c>
      <c r="C20" s="27"/>
      <c r="D20" s="27"/>
      <c r="E20" s="30">
        <v>42726</v>
      </c>
      <c r="F20" s="29">
        <f t="shared" si="1"/>
        <v>3656331.21</v>
      </c>
      <c r="G20" s="29">
        <v>3290698.09</v>
      </c>
      <c r="H20" s="29">
        <v>2797093.38</v>
      </c>
      <c r="I20" s="29">
        <f t="shared" si="0"/>
        <v>493604.70999999996</v>
      </c>
      <c r="J20" s="29">
        <v>365633.12000000011</v>
      </c>
      <c r="K20" s="27" t="s">
        <v>255</v>
      </c>
      <c r="L20" s="27" t="s">
        <v>28</v>
      </c>
      <c r="M20" s="27"/>
    </row>
    <row r="21" spans="1:13" x14ac:dyDescent="0.25">
      <c r="A21" s="133"/>
      <c r="B21" s="54" t="s">
        <v>241</v>
      </c>
      <c r="C21" s="27"/>
      <c r="D21" s="27"/>
      <c r="E21" s="30">
        <v>42726</v>
      </c>
      <c r="F21" s="29">
        <f t="shared" si="1"/>
        <v>1017702.18</v>
      </c>
      <c r="G21" s="29">
        <v>712391.53</v>
      </c>
      <c r="H21" s="29">
        <v>605532.80000000005</v>
      </c>
      <c r="I21" s="29">
        <f t="shared" si="0"/>
        <v>106858.72999999998</v>
      </c>
      <c r="J21" s="29">
        <v>305310.65000000002</v>
      </c>
      <c r="K21" s="27" t="s">
        <v>256</v>
      </c>
      <c r="L21" s="27" t="s">
        <v>28</v>
      </c>
      <c r="M21" s="27"/>
    </row>
    <row r="22" spans="1:13" x14ac:dyDescent="0.25">
      <c r="A22" s="133"/>
      <c r="B22" s="54" t="s">
        <v>241</v>
      </c>
      <c r="C22" s="27"/>
      <c r="D22" s="27"/>
      <c r="E22" s="30">
        <v>42726</v>
      </c>
      <c r="F22" s="29">
        <f t="shared" si="1"/>
        <v>4531501.1100000003</v>
      </c>
      <c r="G22" s="29">
        <v>3172050.78</v>
      </c>
      <c r="H22" s="29">
        <v>2696243.16</v>
      </c>
      <c r="I22" s="29">
        <f t="shared" si="0"/>
        <v>475807.61999999965</v>
      </c>
      <c r="J22" s="29">
        <v>1359450.3300000005</v>
      </c>
      <c r="K22" s="27" t="s">
        <v>257</v>
      </c>
      <c r="L22" s="27" t="s">
        <v>28</v>
      </c>
      <c r="M22" s="27"/>
    </row>
    <row r="23" spans="1:13" x14ac:dyDescent="0.25">
      <c r="A23" s="133"/>
      <c r="B23" s="54" t="s">
        <v>241</v>
      </c>
      <c r="C23" s="27"/>
      <c r="D23" s="27"/>
      <c r="E23" s="30">
        <v>42726</v>
      </c>
      <c r="F23" s="29">
        <f t="shared" si="1"/>
        <v>542707.99</v>
      </c>
      <c r="G23" s="29">
        <v>379895.59</v>
      </c>
      <c r="H23" s="29">
        <v>322911.25</v>
      </c>
      <c r="I23" s="29">
        <f t="shared" si="0"/>
        <v>56984.340000000026</v>
      </c>
      <c r="J23" s="29">
        <v>162812.39999999997</v>
      </c>
      <c r="K23" s="27" t="s">
        <v>258</v>
      </c>
      <c r="L23" s="27" t="s">
        <v>28</v>
      </c>
      <c r="M23" s="27"/>
    </row>
    <row r="24" spans="1:13" ht="30" x14ac:dyDescent="0.25">
      <c r="A24" s="133"/>
      <c r="B24" s="54" t="s">
        <v>241</v>
      </c>
      <c r="C24" s="27"/>
      <c r="D24" s="27"/>
      <c r="E24" s="30">
        <v>42726</v>
      </c>
      <c r="F24" s="29">
        <f t="shared" si="1"/>
        <v>3571507.84</v>
      </c>
      <c r="G24" s="29">
        <v>3214357.06</v>
      </c>
      <c r="H24" s="29">
        <v>2732203.5</v>
      </c>
      <c r="I24" s="29">
        <f t="shared" si="0"/>
        <v>482153.56000000006</v>
      </c>
      <c r="J24" s="29">
        <v>357150.7799999998</v>
      </c>
      <c r="K24" s="27" t="s">
        <v>259</v>
      </c>
      <c r="L24" s="27" t="s">
        <v>28</v>
      </c>
      <c r="M24" s="27"/>
    </row>
    <row r="25" spans="1:13" x14ac:dyDescent="0.25">
      <c r="A25" s="133"/>
      <c r="B25" s="54" t="s">
        <v>241</v>
      </c>
      <c r="C25" s="27"/>
      <c r="D25" s="27"/>
      <c r="E25" s="30">
        <v>42726</v>
      </c>
      <c r="F25" s="29">
        <f t="shared" si="1"/>
        <v>471858.76</v>
      </c>
      <c r="G25" s="29">
        <v>330301.13</v>
      </c>
      <c r="H25" s="29">
        <v>280755.96000000002</v>
      </c>
      <c r="I25" s="29">
        <f t="shared" si="0"/>
        <v>49545.169999999984</v>
      </c>
      <c r="J25" s="29">
        <v>141557.63</v>
      </c>
      <c r="K25" s="27" t="s">
        <v>1145</v>
      </c>
      <c r="L25" s="27" t="s">
        <v>28</v>
      </c>
      <c r="M25" s="27"/>
    </row>
    <row r="26" spans="1:13" x14ac:dyDescent="0.25">
      <c r="A26" s="133"/>
      <c r="B26" s="54" t="s">
        <v>241</v>
      </c>
      <c r="C26" s="27"/>
      <c r="D26" s="27"/>
      <c r="E26" s="30">
        <v>42726</v>
      </c>
      <c r="F26" s="29">
        <f t="shared" si="1"/>
        <v>68906.44</v>
      </c>
      <c r="G26" s="29">
        <v>48234.5</v>
      </c>
      <c r="H26" s="29">
        <v>40999.33</v>
      </c>
      <c r="I26" s="29">
        <f t="shared" si="0"/>
        <v>7235.1699999999983</v>
      </c>
      <c r="J26" s="29">
        <v>20671.940000000002</v>
      </c>
      <c r="K26" s="27" t="s">
        <v>260</v>
      </c>
      <c r="L26" s="27" t="s">
        <v>28</v>
      </c>
      <c r="M26" s="27"/>
    </row>
    <row r="27" spans="1:13" x14ac:dyDescent="0.25">
      <c r="A27" s="133"/>
      <c r="B27" s="54" t="s">
        <v>241</v>
      </c>
      <c r="C27" s="27"/>
      <c r="D27" s="27"/>
      <c r="E27" s="30">
        <v>42726</v>
      </c>
      <c r="F27" s="29">
        <f t="shared" si="1"/>
        <v>219263.45</v>
      </c>
      <c r="G27" s="29">
        <v>109631.73</v>
      </c>
      <c r="H27" s="29">
        <v>93186.97</v>
      </c>
      <c r="I27" s="29">
        <f t="shared" si="0"/>
        <v>16444.759999999995</v>
      </c>
      <c r="J27" s="29">
        <v>109631.72000000002</v>
      </c>
      <c r="K27" s="27" t="s">
        <v>261</v>
      </c>
      <c r="L27" s="27" t="s">
        <v>28</v>
      </c>
      <c r="M27" s="27"/>
    </row>
    <row r="28" spans="1:13" x14ac:dyDescent="0.25">
      <c r="A28" s="133"/>
      <c r="B28" s="54" t="s">
        <v>241</v>
      </c>
      <c r="C28" s="27"/>
      <c r="D28" s="27"/>
      <c r="E28" s="30">
        <v>42726</v>
      </c>
      <c r="F28" s="29">
        <f t="shared" si="1"/>
        <v>64697.11</v>
      </c>
      <c r="G28" s="29">
        <v>45287.98</v>
      </c>
      <c r="H28" s="29">
        <v>38494.78</v>
      </c>
      <c r="I28" s="29">
        <f t="shared" si="0"/>
        <v>6793.2000000000044</v>
      </c>
      <c r="J28" s="29">
        <v>19409.129999999997</v>
      </c>
      <c r="K28" s="27" t="s">
        <v>262</v>
      </c>
      <c r="L28" s="27" t="s">
        <v>28</v>
      </c>
      <c r="M28" s="27"/>
    </row>
    <row r="29" spans="1:13" x14ac:dyDescent="0.25">
      <c r="A29" s="133"/>
      <c r="B29" s="54" t="s">
        <v>241</v>
      </c>
      <c r="C29" s="27"/>
      <c r="D29" s="27"/>
      <c r="E29" s="30">
        <v>42726</v>
      </c>
      <c r="F29" s="29">
        <f t="shared" si="1"/>
        <v>1939142.57</v>
      </c>
      <c r="G29" s="29">
        <v>969571.29</v>
      </c>
      <c r="H29" s="29">
        <v>824135.6</v>
      </c>
      <c r="I29" s="29">
        <f t="shared" si="0"/>
        <v>145435.69000000006</v>
      </c>
      <c r="J29" s="29">
        <v>969571.28</v>
      </c>
      <c r="K29" s="27" t="s">
        <v>263</v>
      </c>
      <c r="L29" s="27" t="s">
        <v>28</v>
      </c>
      <c r="M29" s="27"/>
    </row>
    <row r="30" spans="1:13" x14ac:dyDescent="0.25">
      <c r="A30" s="133"/>
      <c r="B30" s="54" t="s">
        <v>241</v>
      </c>
      <c r="C30" s="27"/>
      <c r="D30" s="27"/>
      <c r="E30" s="30">
        <v>42726</v>
      </c>
      <c r="F30" s="29">
        <f t="shared" si="1"/>
        <v>3643555.88</v>
      </c>
      <c r="G30" s="29">
        <v>1821777.94</v>
      </c>
      <c r="H30" s="29">
        <v>1548511.25</v>
      </c>
      <c r="I30" s="29">
        <f t="shared" si="0"/>
        <v>273266.68999999994</v>
      </c>
      <c r="J30" s="29">
        <v>1821777.94</v>
      </c>
      <c r="K30" s="27" t="s">
        <v>264</v>
      </c>
      <c r="L30" s="27" t="s">
        <v>28</v>
      </c>
      <c r="M30" s="27"/>
    </row>
    <row r="31" spans="1:13" x14ac:dyDescent="0.25">
      <c r="A31" s="133"/>
      <c r="B31" s="54" t="s">
        <v>241</v>
      </c>
      <c r="C31" s="27"/>
      <c r="D31" s="27"/>
      <c r="E31" s="30">
        <v>42726</v>
      </c>
      <c r="F31" s="29">
        <f t="shared" si="1"/>
        <v>408177</v>
      </c>
      <c r="G31" s="29">
        <v>204088.5</v>
      </c>
      <c r="H31" s="29">
        <v>173475.23</v>
      </c>
      <c r="I31" s="29">
        <f t="shared" si="0"/>
        <v>30613.26999999999</v>
      </c>
      <c r="J31" s="29">
        <v>204088.5</v>
      </c>
      <c r="K31" s="27" t="s">
        <v>1144</v>
      </c>
      <c r="L31" s="27" t="s">
        <v>28</v>
      </c>
      <c r="M31" s="27"/>
    </row>
    <row r="32" spans="1:13" x14ac:dyDescent="0.25">
      <c r="A32" s="133"/>
      <c r="B32" s="54" t="s">
        <v>241</v>
      </c>
      <c r="C32" s="27"/>
      <c r="D32" s="27"/>
      <c r="E32" s="30">
        <v>42726</v>
      </c>
      <c r="F32" s="29">
        <f t="shared" si="1"/>
        <v>598843.19999999995</v>
      </c>
      <c r="G32" s="29">
        <v>419190.24</v>
      </c>
      <c r="H32" s="29">
        <v>356311.7</v>
      </c>
      <c r="I32" s="29">
        <f t="shared" si="0"/>
        <v>62878.539999999979</v>
      </c>
      <c r="J32" s="29">
        <v>179652.95999999996</v>
      </c>
      <c r="K32" s="27" t="s">
        <v>265</v>
      </c>
      <c r="L32" s="27" t="s">
        <v>28</v>
      </c>
      <c r="M32" s="27"/>
    </row>
    <row r="33" spans="1:13" x14ac:dyDescent="0.25">
      <c r="A33" s="133"/>
      <c r="B33" s="54" t="s">
        <v>241</v>
      </c>
      <c r="C33" s="27"/>
      <c r="D33" s="27"/>
      <c r="E33" s="30">
        <v>42726</v>
      </c>
      <c r="F33" s="29">
        <f t="shared" si="1"/>
        <v>729892.12</v>
      </c>
      <c r="G33" s="29">
        <v>510924.48</v>
      </c>
      <c r="H33" s="29">
        <v>434285.81</v>
      </c>
      <c r="I33" s="29">
        <f t="shared" si="0"/>
        <v>76638.669999999984</v>
      </c>
      <c r="J33" s="29">
        <v>218967.64</v>
      </c>
      <c r="K33" s="27" t="s">
        <v>266</v>
      </c>
      <c r="L33" s="27" t="s">
        <v>28</v>
      </c>
      <c r="M33" s="27"/>
    </row>
    <row r="34" spans="1:13" x14ac:dyDescent="0.25">
      <c r="A34" s="133"/>
      <c r="B34" s="54" t="s">
        <v>241</v>
      </c>
      <c r="C34" s="27"/>
      <c r="D34" s="27"/>
      <c r="E34" s="30">
        <v>42726</v>
      </c>
      <c r="F34" s="29">
        <f t="shared" si="1"/>
        <v>881254.12</v>
      </c>
      <c r="G34" s="29">
        <v>616877.88</v>
      </c>
      <c r="H34" s="29">
        <v>524346.19999999995</v>
      </c>
      <c r="I34" s="29">
        <f t="shared" si="0"/>
        <v>92531.680000000051</v>
      </c>
      <c r="J34" s="29">
        <v>264376.24</v>
      </c>
      <c r="K34" s="27" t="s">
        <v>267</v>
      </c>
      <c r="L34" s="27" t="s">
        <v>28</v>
      </c>
      <c r="M34" s="27"/>
    </row>
    <row r="35" spans="1:13" x14ac:dyDescent="0.25">
      <c r="A35" s="133"/>
      <c r="B35" s="54" t="s">
        <v>241</v>
      </c>
      <c r="C35" s="27"/>
      <c r="D35" s="27"/>
      <c r="E35" s="30">
        <v>42726</v>
      </c>
      <c r="F35" s="29">
        <f t="shared" si="1"/>
        <v>350938.7</v>
      </c>
      <c r="G35" s="29">
        <v>245657.09</v>
      </c>
      <c r="H35" s="29">
        <v>208808.53</v>
      </c>
      <c r="I35" s="29">
        <f t="shared" si="0"/>
        <v>36848.559999999998</v>
      </c>
      <c r="J35" s="29">
        <v>105281.61000000002</v>
      </c>
      <c r="K35" s="27" t="s">
        <v>268</v>
      </c>
      <c r="L35" s="27" t="s">
        <v>28</v>
      </c>
      <c r="M35" s="27"/>
    </row>
    <row r="36" spans="1:13" x14ac:dyDescent="0.25">
      <c r="A36" s="133"/>
      <c r="B36" s="54" t="s">
        <v>241</v>
      </c>
      <c r="C36" s="27"/>
      <c r="D36" s="27"/>
      <c r="E36" s="30">
        <v>42726</v>
      </c>
      <c r="F36" s="29">
        <f t="shared" si="1"/>
        <v>199950</v>
      </c>
      <c r="G36" s="29">
        <v>99975</v>
      </c>
      <c r="H36" s="29">
        <v>84978.75</v>
      </c>
      <c r="I36" s="29">
        <f t="shared" si="0"/>
        <v>14996.25</v>
      </c>
      <c r="J36" s="29">
        <v>99975</v>
      </c>
      <c r="K36" s="27" t="s">
        <v>269</v>
      </c>
      <c r="L36" s="27" t="s">
        <v>28</v>
      </c>
      <c r="M36" s="27"/>
    </row>
    <row r="37" spans="1:13" x14ac:dyDescent="0.25">
      <c r="A37" s="133"/>
      <c r="B37" s="54" t="s">
        <v>241</v>
      </c>
      <c r="C37" s="27"/>
      <c r="D37" s="27"/>
      <c r="E37" s="30">
        <v>42726</v>
      </c>
      <c r="F37" s="29">
        <f t="shared" si="1"/>
        <v>2373259.5499999998</v>
      </c>
      <c r="G37" s="29">
        <v>2135933.6</v>
      </c>
      <c r="H37" s="29">
        <v>1815543.56</v>
      </c>
      <c r="I37" s="29">
        <f t="shared" si="0"/>
        <v>320390.04000000004</v>
      </c>
      <c r="J37" s="29">
        <v>237325.94999999972</v>
      </c>
      <c r="K37" s="27" t="s">
        <v>270</v>
      </c>
      <c r="L37" s="27" t="s">
        <v>28</v>
      </c>
      <c r="M37" s="27"/>
    </row>
    <row r="38" spans="1:13" x14ac:dyDescent="0.25">
      <c r="A38" s="133"/>
      <c r="B38" s="54" t="s">
        <v>241</v>
      </c>
      <c r="C38" s="27"/>
      <c r="D38" s="27"/>
      <c r="E38" s="30">
        <v>42726</v>
      </c>
      <c r="F38" s="29">
        <f t="shared" si="1"/>
        <v>4726823.55</v>
      </c>
      <c r="G38" s="29">
        <v>3205435.69</v>
      </c>
      <c r="H38" s="29">
        <v>2724620.34</v>
      </c>
      <c r="I38" s="29">
        <f t="shared" si="0"/>
        <v>480815.35000000009</v>
      </c>
      <c r="J38" s="29">
        <v>1521387.8599999999</v>
      </c>
      <c r="K38" s="27" t="s">
        <v>271</v>
      </c>
      <c r="L38" s="27" t="s">
        <v>28</v>
      </c>
      <c r="M38" s="27"/>
    </row>
    <row r="39" spans="1:13" x14ac:dyDescent="0.25">
      <c r="A39" s="133"/>
      <c r="B39" s="54" t="s">
        <v>241</v>
      </c>
      <c r="C39" s="27"/>
      <c r="D39" s="27"/>
      <c r="E39" s="30">
        <v>42726</v>
      </c>
      <c r="F39" s="29">
        <f t="shared" si="1"/>
        <v>32715307.469999999</v>
      </c>
      <c r="G39" s="29">
        <v>16357653.74</v>
      </c>
      <c r="H39" s="29">
        <v>13904005.68</v>
      </c>
      <c r="I39" s="29">
        <f t="shared" si="0"/>
        <v>2453648.0600000005</v>
      </c>
      <c r="J39" s="29">
        <v>16357653.729999999</v>
      </c>
      <c r="K39" s="27" t="s">
        <v>272</v>
      </c>
      <c r="L39" s="27" t="s">
        <v>28</v>
      </c>
      <c r="M39" s="27"/>
    </row>
    <row r="40" spans="1:13" x14ac:dyDescent="0.25">
      <c r="A40" s="133"/>
      <c r="B40" s="54" t="s">
        <v>241</v>
      </c>
      <c r="C40" s="27"/>
      <c r="D40" s="27"/>
      <c r="E40" s="30">
        <v>42726</v>
      </c>
      <c r="F40" s="29">
        <f t="shared" si="1"/>
        <v>1118442.8</v>
      </c>
      <c r="G40" s="29">
        <v>782909.96</v>
      </c>
      <c r="H40" s="29">
        <v>665473.47</v>
      </c>
      <c r="I40" s="29">
        <f t="shared" si="0"/>
        <v>117436.48999999999</v>
      </c>
      <c r="J40" s="29">
        <v>335532.84000000008</v>
      </c>
      <c r="K40" s="27" t="s">
        <v>273</v>
      </c>
      <c r="L40" s="27" t="s">
        <v>28</v>
      </c>
      <c r="M40" s="27"/>
    </row>
    <row r="41" spans="1:13" x14ac:dyDescent="0.25">
      <c r="A41" s="133"/>
      <c r="B41" s="54" t="s">
        <v>241</v>
      </c>
      <c r="C41" s="27"/>
      <c r="D41" s="27"/>
      <c r="E41" s="30">
        <v>42726</v>
      </c>
      <c r="F41" s="29">
        <f t="shared" si="1"/>
        <v>1753706.66</v>
      </c>
      <c r="G41" s="29">
        <v>876853.33</v>
      </c>
      <c r="H41" s="29">
        <v>745325.33</v>
      </c>
      <c r="I41" s="29">
        <f t="shared" si="0"/>
        <v>131528</v>
      </c>
      <c r="J41" s="29">
        <v>876853.33</v>
      </c>
      <c r="K41" s="27" t="s">
        <v>274</v>
      </c>
      <c r="L41" s="27" t="s">
        <v>28</v>
      </c>
      <c r="M41" s="27"/>
    </row>
    <row r="42" spans="1:13" x14ac:dyDescent="0.25">
      <c r="A42" s="133"/>
      <c r="B42" s="54" t="s">
        <v>241</v>
      </c>
      <c r="C42" s="27"/>
      <c r="D42" s="27"/>
      <c r="E42" s="30">
        <v>42726</v>
      </c>
      <c r="F42" s="29">
        <f t="shared" si="1"/>
        <v>197119</v>
      </c>
      <c r="G42" s="29">
        <v>98559.5</v>
      </c>
      <c r="H42" s="29">
        <v>83775.58</v>
      </c>
      <c r="I42" s="29">
        <f t="shared" si="0"/>
        <v>14783.919999999998</v>
      </c>
      <c r="J42" s="29">
        <v>98559.5</v>
      </c>
      <c r="K42" s="27" t="s">
        <v>275</v>
      </c>
      <c r="L42" s="27" t="s">
        <v>28</v>
      </c>
      <c r="M42" s="27"/>
    </row>
    <row r="43" spans="1:13" x14ac:dyDescent="0.25">
      <c r="A43" s="133"/>
      <c r="B43" s="54" t="s">
        <v>241</v>
      </c>
      <c r="C43" s="27"/>
      <c r="D43" s="27"/>
      <c r="E43" s="30">
        <v>42726</v>
      </c>
      <c r="F43" s="29">
        <f t="shared" si="1"/>
        <v>32712164.289999999</v>
      </c>
      <c r="G43" s="29">
        <v>22898515.010000002</v>
      </c>
      <c r="H43" s="29">
        <v>19463737.760000002</v>
      </c>
      <c r="I43" s="29">
        <f t="shared" si="0"/>
        <v>3434777.25</v>
      </c>
      <c r="J43" s="29">
        <v>9813649.2799999975</v>
      </c>
      <c r="K43" s="27" t="s">
        <v>276</v>
      </c>
      <c r="L43" s="27" t="s">
        <v>28</v>
      </c>
      <c r="M43" s="27"/>
    </row>
    <row r="44" spans="1:13" ht="30" x14ac:dyDescent="0.25">
      <c r="A44" s="133"/>
      <c r="B44" s="54" t="s">
        <v>241</v>
      </c>
      <c r="C44" s="27"/>
      <c r="D44" s="27"/>
      <c r="E44" s="30">
        <v>42734</v>
      </c>
      <c r="F44" s="29">
        <f t="shared" si="1"/>
        <v>1070966.8</v>
      </c>
      <c r="G44" s="29">
        <v>535483.4</v>
      </c>
      <c r="H44" s="29">
        <v>455160.89</v>
      </c>
      <c r="I44" s="29">
        <f t="shared" si="0"/>
        <v>80322.510000000009</v>
      </c>
      <c r="J44" s="29">
        <v>535483.4</v>
      </c>
      <c r="K44" s="27" t="s">
        <v>277</v>
      </c>
      <c r="L44" s="27" t="s">
        <v>28</v>
      </c>
      <c r="M44" s="27"/>
    </row>
    <row r="45" spans="1:13" x14ac:dyDescent="0.25">
      <c r="A45" s="133"/>
      <c r="B45" s="54" t="s">
        <v>241</v>
      </c>
      <c r="C45" s="27"/>
      <c r="D45" s="27"/>
      <c r="E45" s="30">
        <v>42734</v>
      </c>
      <c r="F45" s="29">
        <f t="shared" si="1"/>
        <v>826304.96</v>
      </c>
      <c r="G45" s="29">
        <v>578413.47</v>
      </c>
      <c r="H45" s="29">
        <v>491651.45</v>
      </c>
      <c r="I45" s="29">
        <f t="shared" si="0"/>
        <v>86762.01999999996</v>
      </c>
      <c r="J45" s="29">
        <v>247891.49</v>
      </c>
      <c r="K45" s="27" t="s">
        <v>278</v>
      </c>
      <c r="L45" s="27" t="s">
        <v>28</v>
      </c>
      <c r="M45" s="27"/>
    </row>
    <row r="46" spans="1:13" x14ac:dyDescent="0.25">
      <c r="A46" s="133"/>
      <c r="B46" s="54" t="s">
        <v>241</v>
      </c>
      <c r="C46" s="27"/>
      <c r="D46" s="27"/>
      <c r="E46" s="30">
        <v>42734</v>
      </c>
      <c r="F46" s="29">
        <f t="shared" si="1"/>
        <v>519590.24</v>
      </c>
      <c r="G46" s="29">
        <v>259795.12</v>
      </c>
      <c r="H46" s="29">
        <v>220825.85</v>
      </c>
      <c r="I46" s="29">
        <f t="shared" si="0"/>
        <v>38969.26999999999</v>
      </c>
      <c r="J46" s="29">
        <v>259795.12</v>
      </c>
      <c r="K46" s="27" t="s">
        <v>279</v>
      </c>
      <c r="L46" s="27" t="s">
        <v>28</v>
      </c>
      <c r="M46" s="27"/>
    </row>
    <row r="47" spans="1:13" x14ac:dyDescent="0.25">
      <c r="A47" s="133"/>
      <c r="B47" s="54" t="s">
        <v>241</v>
      </c>
      <c r="C47" s="27"/>
      <c r="D47" s="27"/>
      <c r="E47" s="30">
        <v>42734</v>
      </c>
      <c r="F47" s="29">
        <f t="shared" si="1"/>
        <v>430468.07</v>
      </c>
      <c r="G47" s="29">
        <v>215234.03</v>
      </c>
      <c r="H47" s="29">
        <v>182948.93</v>
      </c>
      <c r="I47" s="29">
        <f t="shared" si="0"/>
        <v>32285.100000000006</v>
      </c>
      <c r="J47" s="29">
        <v>215234.04</v>
      </c>
      <c r="K47" s="27" t="s">
        <v>280</v>
      </c>
      <c r="L47" s="27" t="s">
        <v>28</v>
      </c>
      <c r="M47" s="27"/>
    </row>
    <row r="48" spans="1:13" x14ac:dyDescent="0.25">
      <c r="A48" s="133"/>
      <c r="B48" s="54" t="s">
        <v>241</v>
      </c>
      <c r="C48" s="27"/>
      <c r="D48" s="27"/>
      <c r="E48" s="30">
        <v>42745</v>
      </c>
      <c r="F48" s="29">
        <f t="shared" si="1"/>
        <v>195192</v>
      </c>
      <c r="G48" s="29">
        <v>97596</v>
      </c>
      <c r="H48" s="29">
        <v>82956.600000000006</v>
      </c>
      <c r="I48" s="29">
        <f t="shared" si="0"/>
        <v>14639.399999999994</v>
      </c>
      <c r="J48" s="29">
        <v>97596</v>
      </c>
      <c r="K48" s="27" t="s">
        <v>281</v>
      </c>
      <c r="L48" s="27" t="s">
        <v>28</v>
      </c>
      <c r="M48" s="27"/>
    </row>
    <row r="49" spans="1:13" x14ac:dyDescent="0.25">
      <c r="A49" s="133"/>
      <c r="B49" s="54" t="s">
        <v>241</v>
      </c>
      <c r="C49" s="27"/>
      <c r="D49" s="27"/>
      <c r="E49" s="30">
        <v>42745</v>
      </c>
      <c r="F49" s="29">
        <f t="shared" si="1"/>
        <v>440040</v>
      </c>
      <c r="G49" s="29">
        <v>220020</v>
      </c>
      <c r="H49" s="29">
        <v>187017</v>
      </c>
      <c r="I49" s="29">
        <f t="shared" si="0"/>
        <v>33003</v>
      </c>
      <c r="J49" s="29">
        <v>220020</v>
      </c>
      <c r="K49" s="27" t="s">
        <v>282</v>
      </c>
      <c r="L49" s="27" t="s">
        <v>28</v>
      </c>
      <c r="M49" s="27"/>
    </row>
    <row r="50" spans="1:13" x14ac:dyDescent="0.25">
      <c r="A50" s="133"/>
      <c r="B50" s="54" t="s">
        <v>241</v>
      </c>
      <c r="C50" s="27"/>
      <c r="D50" s="27"/>
      <c r="E50" s="30">
        <v>42783</v>
      </c>
      <c r="F50" s="29">
        <f>G50+J50</f>
        <v>612524.9</v>
      </c>
      <c r="G50" s="29">
        <v>428767.43</v>
      </c>
      <c r="H50" s="29">
        <v>364452.32</v>
      </c>
      <c r="I50" s="29">
        <f t="shared" si="0"/>
        <v>64315.109999999986</v>
      </c>
      <c r="J50" s="29">
        <v>183757.47000000003</v>
      </c>
      <c r="K50" s="27" t="s">
        <v>402</v>
      </c>
      <c r="L50" s="27" t="s">
        <v>28</v>
      </c>
      <c r="M50" s="27"/>
    </row>
    <row r="51" spans="1:13" x14ac:dyDescent="0.25">
      <c r="A51" s="133"/>
      <c r="B51" s="54" t="s">
        <v>241</v>
      </c>
      <c r="C51" s="27"/>
      <c r="D51" s="27"/>
      <c r="E51" s="30">
        <v>42726</v>
      </c>
      <c r="F51" s="29">
        <f t="shared" si="1"/>
        <v>198413</v>
      </c>
      <c r="G51" s="29">
        <v>99206.5</v>
      </c>
      <c r="H51" s="29">
        <v>84325.53</v>
      </c>
      <c r="I51" s="29">
        <f t="shared" si="0"/>
        <v>14880.970000000001</v>
      </c>
      <c r="J51" s="29">
        <v>99206.5</v>
      </c>
      <c r="K51" s="27" t="s">
        <v>346</v>
      </c>
      <c r="L51" s="27" t="s">
        <v>28</v>
      </c>
      <c r="M51" s="27"/>
    </row>
    <row r="52" spans="1:13" x14ac:dyDescent="0.25">
      <c r="A52" s="133"/>
      <c r="B52" s="54" t="s">
        <v>241</v>
      </c>
      <c r="C52" s="27"/>
      <c r="D52" s="27"/>
      <c r="E52" s="30">
        <v>42726</v>
      </c>
      <c r="F52" s="29">
        <f t="shared" si="1"/>
        <v>39971501.119999997</v>
      </c>
      <c r="G52" s="29">
        <v>23089500</v>
      </c>
      <c r="H52" s="29">
        <v>19626075</v>
      </c>
      <c r="I52" s="29">
        <f t="shared" si="0"/>
        <v>3463425</v>
      </c>
      <c r="J52" s="29">
        <v>16882001.119999997</v>
      </c>
      <c r="K52" s="27" t="s">
        <v>310</v>
      </c>
      <c r="L52" s="27" t="s">
        <v>28</v>
      </c>
      <c r="M52" s="27"/>
    </row>
    <row r="53" spans="1:13" ht="30" x14ac:dyDescent="0.25">
      <c r="A53" s="133"/>
      <c r="B53" s="54" t="s">
        <v>957</v>
      </c>
      <c r="C53" s="27"/>
      <c r="D53" s="27"/>
      <c r="E53" s="30">
        <v>42916</v>
      </c>
      <c r="F53" s="29">
        <v>2734476</v>
      </c>
      <c r="G53" s="29">
        <v>2050857</v>
      </c>
      <c r="H53" s="29">
        <v>1743228.45</v>
      </c>
      <c r="I53" s="29">
        <v>307628.55</v>
      </c>
      <c r="J53" s="29">
        <v>683619</v>
      </c>
      <c r="K53" s="27" t="s">
        <v>958</v>
      </c>
      <c r="L53" s="27" t="s">
        <v>28</v>
      </c>
      <c r="M53" s="27"/>
    </row>
    <row r="54" spans="1:13" ht="30" x14ac:dyDescent="0.25">
      <c r="A54" s="133"/>
      <c r="B54" s="54" t="s">
        <v>957</v>
      </c>
      <c r="C54" s="27"/>
      <c r="D54" s="27"/>
      <c r="E54" s="30">
        <v>42916</v>
      </c>
      <c r="F54" s="29">
        <v>2884089</v>
      </c>
      <c r="G54" s="29">
        <v>2163066.75</v>
      </c>
      <c r="H54" s="29">
        <v>1838606.74</v>
      </c>
      <c r="I54" s="29">
        <v>324460.01</v>
      </c>
      <c r="J54" s="29">
        <v>721022.25</v>
      </c>
      <c r="K54" s="27" t="s">
        <v>959</v>
      </c>
      <c r="L54" s="27" t="s">
        <v>28</v>
      </c>
      <c r="M54" s="27"/>
    </row>
    <row r="55" spans="1:13" x14ac:dyDescent="0.25">
      <c r="A55" s="133"/>
      <c r="B55" s="54" t="s">
        <v>957</v>
      </c>
      <c r="C55" s="27"/>
      <c r="D55" s="27"/>
      <c r="E55" s="30">
        <v>42916</v>
      </c>
      <c r="F55" s="29">
        <v>310869.93</v>
      </c>
      <c r="G55" s="29">
        <v>233152.45</v>
      </c>
      <c r="H55" s="29">
        <v>198179.58</v>
      </c>
      <c r="I55" s="29">
        <v>34972.870000000003</v>
      </c>
      <c r="J55" s="29">
        <v>77717.479999999981</v>
      </c>
      <c r="K55" s="27" t="s">
        <v>960</v>
      </c>
      <c r="L55" s="27" t="s">
        <v>28</v>
      </c>
      <c r="M55" s="27"/>
    </row>
    <row r="56" spans="1:13" x14ac:dyDescent="0.25">
      <c r="A56" s="133"/>
      <c r="B56" s="54" t="s">
        <v>957</v>
      </c>
      <c r="C56" s="27"/>
      <c r="D56" s="27"/>
      <c r="E56" s="30">
        <v>42916</v>
      </c>
      <c r="F56" s="29">
        <v>3086363.99</v>
      </c>
      <c r="G56" s="29">
        <v>2314772.9900000002</v>
      </c>
      <c r="H56" s="29">
        <v>1967557.04</v>
      </c>
      <c r="I56" s="29">
        <v>347215.95</v>
      </c>
      <c r="J56" s="29">
        <v>771591</v>
      </c>
      <c r="K56" s="27" t="s">
        <v>961</v>
      </c>
      <c r="L56" s="27" t="s">
        <v>28</v>
      </c>
      <c r="M56" s="27"/>
    </row>
    <row r="57" spans="1:13" x14ac:dyDescent="0.25">
      <c r="A57" s="133"/>
      <c r="B57" s="54" t="s">
        <v>957</v>
      </c>
      <c r="C57" s="27"/>
      <c r="D57" s="27"/>
      <c r="E57" s="30">
        <v>42916</v>
      </c>
      <c r="F57" s="29">
        <v>8803724.3900000006</v>
      </c>
      <c r="G57" s="29">
        <v>6602793.29</v>
      </c>
      <c r="H57" s="29">
        <v>5612374.2999999998</v>
      </c>
      <c r="I57" s="29">
        <v>990418.99</v>
      </c>
      <c r="J57" s="29">
        <v>2200931.1000000006</v>
      </c>
      <c r="K57" s="27" t="s">
        <v>962</v>
      </c>
      <c r="L57" s="27" t="s">
        <v>28</v>
      </c>
      <c r="M57" s="27"/>
    </row>
    <row r="58" spans="1:13" ht="30" x14ac:dyDescent="0.25">
      <c r="A58" s="133"/>
      <c r="B58" s="54" t="s">
        <v>957</v>
      </c>
      <c r="C58" s="27"/>
      <c r="D58" s="27"/>
      <c r="E58" s="30">
        <v>42916</v>
      </c>
      <c r="F58" s="29">
        <v>8206076.5899999999</v>
      </c>
      <c r="G58" s="29">
        <v>7385468.9299999997</v>
      </c>
      <c r="H58" s="29">
        <v>6277648.5899999999</v>
      </c>
      <c r="I58" s="29">
        <v>1107820.3400000001</v>
      </c>
      <c r="J58" s="29">
        <v>820607.66000000015</v>
      </c>
      <c r="K58" s="27" t="s">
        <v>963</v>
      </c>
      <c r="L58" s="27" t="s">
        <v>28</v>
      </c>
      <c r="M58" s="27"/>
    </row>
    <row r="59" spans="1:13" x14ac:dyDescent="0.25">
      <c r="A59" s="133"/>
      <c r="B59" s="54" t="s">
        <v>957</v>
      </c>
      <c r="C59" s="27"/>
      <c r="D59" s="27"/>
      <c r="E59" s="30">
        <v>42916</v>
      </c>
      <c r="F59" s="29">
        <v>8927242.8900000006</v>
      </c>
      <c r="G59" s="29">
        <v>7623000</v>
      </c>
      <c r="H59" s="29">
        <v>6479550</v>
      </c>
      <c r="I59" s="29">
        <v>1143450</v>
      </c>
      <c r="J59" s="29">
        <v>1304242.8900000006</v>
      </c>
      <c r="K59" s="27" t="s">
        <v>964</v>
      </c>
      <c r="L59" s="27" t="s">
        <v>28</v>
      </c>
      <c r="M59" s="27"/>
    </row>
    <row r="60" spans="1:13" ht="30" x14ac:dyDescent="0.25">
      <c r="A60" s="133"/>
      <c r="B60" s="54" t="s">
        <v>1052</v>
      </c>
      <c r="C60" s="27"/>
      <c r="D60" s="27"/>
      <c r="E60" s="30">
        <v>42930</v>
      </c>
      <c r="F60" s="29">
        <v>38127710.359999999</v>
      </c>
      <c r="G60" s="29">
        <v>22869000</v>
      </c>
      <c r="H60" s="29">
        <v>19438650</v>
      </c>
      <c r="I60" s="29">
        <f t="shared" ref="I60:I67" si="2">G60-H60</f>
        <v>3430350</v>
      </c>
      <c r="J60" s="29">
        <v>15258710.359999999</v>
      </c>
      <c r="K60" s="27" t="s">
        <v>963</v>
      </c>
      <c r="L60" s="27" t="s">
        <v>28</v>
      </c>
      <c r="M60" s="27"/>
    </row>
    <row r="61" spans="1:13" x14ac:dyDescent="0.25">
      <c r="A61" s="133"/>
      <c r="B61" s="54" t="s">
        <v>1052</v>
      </c>
      <c r="C61" s="27"/>
      <c r="D61" s="27"/>
      <c r="E61" s="30">
        <v>42930</v>
      </c>
      <c r="F61" s="29">
        <v>37384910.100000001</v>
      </c>
      <c r="G61" s="29">
        <v>22869000</v>
      </c>
      <c r="H61" s="29">
        <v>19438650</v>
      </c>
      <c r="I61" s="29">
        <f t="shared" si="2"/>
        <v>3430350</v>
      </c>
      <c r="J61" s="29">
        <v>14515910.100000001</v>
      </c>
      <c r="K61" s="27" t="s">
        <v>1042</v>
      </c>
      <c r="L61" s="27" t="s">
        <v>28</v>
      </c>
      <c r="M61" s="27"/>
    </row>
    <row r="62" spans="1:13" x14ac:dyDescent="0.25">
      <c r="A62" s="133"/>
      <c r="B62" s="54" t="s">
        <v>1053</v>
      </c>
      <c r="C62" s="27"/>
      <c r="D62" s="27"/>
      <c r="E62" s="30">
        <v>42895</v>
      </c>
      <c r="F62" s="29">
        <v>361160.77</v>
      </c>
      <c r="G62" s="29">
        <v>343876.65</v>
      </c>
      <c r="H62" s="29">
        <v>292295.15000000002</v>
      </c>
      <c r="I62" s="29">
        <f t="shared" si="2"/>
        <v>51581.5</v>
      </c>
      <c r="J62" s="29">
        <v>17284.119999999995</v>
      </c>
      <c r="K62" s="27" t="s">
        <v>1054</v>
      </c>
      <c r="L62" s="27" t="s">
        <v>28</v>
      </c>
      <c r="M62" s="27"/>
    </row>
    <row r="63" spans="1:13" x14ac:dyDescent="0.25">
      <c r="A63" s="133"/>
      <c r="B63" s="54" t="s">
        <v>1053</v>
      </c>
      <c r="C63" s="27"/>
      <c r="D63" s="27"/>
      <c r="E63" s="30">
        <v>42895</v>
      </c>
      <c r="F63" s="29">
        <v>367606.31</v>
      </c>
      <c r="G63" s="29">
        <v>343335.63</v>
      </c>
      <c r="H63" s="29">
        <v>291835.28999999998</v>
      </c>
      <c r="I63" s="29">
        <f t="shared" si="2"/>
        <v>51500.340000000026</v>
      </c>
      <c r="J63" s="29">
        <v>24270.679999999993</v>
      </c>
      <c r="K63" s="27" t="s">
        <v>1055</v>
      </c>
      <c r="L63" s="27" t="s">
        <v>28</v>
      </c>
      <c r="M63" s="27"/>
    </row>
    <row r="64" spans="1:13" x14ac:dyDescent="0.25">
      <c r="A64" s="133"/>
      <c r="B64" s="54" t="s">
        <v>1053</v>
      </c>
      <c r="C64" s="27"/>
      <c r="D64" s="27"/>
      <c r="E64" s="30">
        <v>42895</v>
      </c>
      <c r="F64" s="29">
        <v>593215.81000000006</v>
      </c>
      <c r="G64" s="29">
        <v>492315.43</v>
      </c>
      <c r="H64" s="29">
        <v>418468.12</v>
      </c>
      <c r="I64" s="29">
        <f t="shared" si="2"/>
        <v>73847.31</v>
      </c>
      <c r="J64" s="29">
        <v>100900.38000000006</v>
      </c>
      <c r="K64" s="27" t="s">
        <v>1056</v>
      </c>
      <c r="L64" s="27" t="s">
        <v>28</v>
      </c>
      <c r="M64" s="27"/>
    </row>
    <row r="65" spans="1:13" s="96" customFormat="1" x14ac:dyDescent="0.25">
      <c r="A65" s="133"/>
      <c r="B65" s="129" t="s">
        <v>1177</v>
      </c>
      <c r="C65" s="93"/>
      <c r="D65" s="93"/>
      <c r="E65" s="30">
        <v>42978</v>
      </c>
      <c r="F65" s="29">
        <f t="shared" ref="F65:F67" si="3">G65+J65</f>
        <v>7315304.6900000004</v>
      </c>
      <c r="G65" s="29">
        <v>5120713.28</v>
      </c>
      <c r="H65" s="29">
        <v>4352606.29</v>
      </c>
      <c r="I65" s="29">
        <f t="shared" si="2"/>
        <v>768106.99000000022</v>
      </c>
      <c r="J65" s="29">
        <v>2194591.41</v>
      </c>
      <c r="K65" s="27" t="s">
        <v>1178</v>
      </c>
      <c r="L65" s="93" t="s">
        <v>28</v>
      </c>
      <c r="M65" s="93"/>
    </row>
    <row r="66" spans="1:13" s="96" customFormat="1" ht="30" x14ac:dyDescent="0.25">
      <c r="A66" s="133"/>
      <c r="B66" s="129" t="s">
        <v>1177</v>
      </c>
      <c r="C66" s="93"/>
      <c r="D66" s="93"/>
      <c r="E66" s="30">
        <v>42977</v>
      </c>
      <c r="F66" s="29">
        <f t="shared" si="3"/>
        <v>12827327.279999999</v>
      </c>
      <c r="G66" s="29">
        <v>6413663.6399999997</v>
      </c>
      <c r="H66" s="29">
        <v>5451614.0899999999</v>
      </c>
      <c r="I66" s="29">
        <f t="shared" si="2"/>
        <v>962049.54999999981</v>
      </c>
      <c r="J66" s="29">
        <v>6413663.6399999997</v>
      </c>
      <c r="K66" s="27" t="s">
        <v>1179</v>
      </c>
      <c r="L66" s="93" t="s">
        <v>28</v>
      </c>
      <c r="M66" s="93"/>
    </row>
    <row r="67" spans="1:13" s="96" customFormat="1" x14ac:dyDescent="0.25">
      <c r="A67" s="133"/>
      <c r="B67" s="129" t="s">
        <v>1177</v>
      </c>
      <c r="C67" s="93"/>
      <c r="D67" s="93"/>
      <c r="E67" s="30">
        <v>42977</v>
      </c>
      <c r="F67" s="29">
        <f t="shared" si="3"/>
        <v>17026438.699999999</v>
      </c>
      <c r="G67" s="29">
        <v>7559300</v>
      </c>
      <c r="H67" s="29">
        <v>6425405</v>
      </c>
      <c r="I67" s="29">
        <f t="shared" si="2"/>
        <v>1133895</v>
      </c>
      <c r="J67" s="29">
        <v>9467138.6999999993</v>
      </c>
      <c r="K67" s="27" t="s">
        <v>1180</v>
      </c>
      <c r="L67" s="93" t="s">
        <v>28</v>
      </c>
      <c r="M67" s="93"/>
    </row>
    <row r="68" spans="1:13" ht="15.75" x14ac:dyDescent="0.25">
      <c r="A68" s="133"/>
      <c r="B68" s="55" t="s">
        <v>283</v>
      </c>
      <c r="C68" s="27"/>
      <c r="D68" s="27"/>
      <c r="E68" s="27"/>
      <c r="F68" s="29"/>
      <c r="G68" s="29"/>
      <c r="H68" s="29"/>
      <c r="I68" s="29"/>
      <c r="J68" s="29"/>
      <c r="K68" s="27"/>
      <c r="L68" s="27"/>
      <c r="M68" s="27"/>
    </row>
    <row r="69" spans="1:13" x14ac:dyDescent="0.25">
      <c r="A69" s="133"/>
      <c r="B69" s="54" t="s">
        <v>284</v>
      </c>
      <c r="C69" s="27"/>
      <c r="D69" s="27"/>
      <c r="E69" s="30">
        <v>42697</v>
      </c>
      <c r="F69" s="29"/>
      <c r="G69" s="29">
        <v>7162787.4500000002</v>
      </c>
      <c r="H69" s="29">
        <v>6088369.3300000001</v>
      </c>
      <c r="I69" s="29">
        <v>1074418.1200000001</v>
      </c>
      <c r="J69" s="29"/>
      <c r="K69" s="27" t="s">
        <v>56</v>
      </c>
      <c r="L69" s="27" t="s">
        <v>28</v>
      </c>
      <c r="M69" s="27"/>
    </row>
    <row r="70" spans="1:13" ht="15.75" x14ac:dyDescent="0.25">
      <c r="A70" s="133"/>
      <c r="B70" s="55" t="s">
        <v>285</v>
      </c>
      <c r="C70" s="27"/>
      <c r="D70" s="27"/>
      <c r="E70" s="27"/>
      <c r="F70" s="29"/>
      <c r="G70" s="29"/>
      <c r="H70" s="29"/>
      <c r="I70" s="29"/>
      <c r="J70" s="29"/>
      <c r="K70" s="27"/>
      <c r="L70" s="27"/>
      <c r="M70" s="27"/>
    </row>
    <row r="71" spans="1:13" x14ac:dyDescent="0.25">
      <c r="A71" s="133"/>
      <c r="B71" s="54" t="s">
        <v>286</v>
      </c>
      <c r="C71" s="27"/>
      <c r="D71" s="27"/>
      <c r="E71" s="30">
        <v>42661</v>
      </c>
      <c r="F71" s="29"/>
      <c r="G71" s="29">
        <v>381150</v>
      </c>
      <c r="H71" s="29">
        <v>343035</v>
      </c>
      <c r="I71" s="29">
        <f t="shared" ref="I71:I83" si="4">G71-H71</f>
        <v>38115</v>
      </c>
      <c r="J71" s="29"/>
      <c r="K71" s="27" t="s">
        <v>287</v>
      </c>
      <c r="L71" s="27" t="s">
        <v>28</v>
      </c>
      <c r="M71" s="27"/>
    </row>
    <row r="72" spans="1:13" x14ac:dyDescent="0.25">
      <c r="A72" s="133"/>
      <c r="B72" s="54" t="s">
        <v>286</v>
      </c>
      <c r="C72" s="27"/>
      <c r="D72" s="27"/>
      <c r="E72" s="30">
        <v>42668</v>
      </c>
      <c r="F72" s="29"/>
      <c r="G72" s="29">
        <v>381150</v>
      </c>
      <c r="H72" s="29">
        <v>343035</v>
      </c>
      <c r="I72" s="29">
        <f t="shared" si="4"/>
        <v>38115</v>
      </c>
      <c r="J72" s="29"/>
      <c r="K72" s="27" t="s">
        <v>288</v>
      </c>
      <c r="L72" s="27" t="s">
        <v>28</v>
      </c>
      <c r="M72" s="27"/>
    </row>
    <row r="73" spans="1:13" x14ac:dyDescent="0.25">
      <c r="A73" s="133"/>
      <c r="B73" s="54" t="s">
        <v>286</v>
      </c>
      <c r="C73" s="27"/>
      <c r="D73" s="27"/>
      <c r="E73" s="30">
        <v>42664</v>
      </c>
      <c r="F73" s="29"/>
      <c r="G73" s="29">
        <v>380250</v>
      </c>
      <c r="H73" s="29">
        <v>342225</v>
      </c>
      <c r="I73" s="29">
        <f t="shared" si="4"/>
        <v>38025</v>
      </c>
      <c r="J73" s="29"/>
      <c r="K73" s="27" t="s">
        <v>289</v>
      </c>
      <c r="L73" s="27" t="s">
        <v>28</v>
      </c>
      <c r="M73" s="27"/>
    </row>
    <row r="74" spans="1:13" x14ac:dyDescent="0.25">
      <c r="A74" s="133"/>
      <c r="B74" s="54" t="s">
        <v>290</v>
      </c>
      <c r="C74" s="27"/>
      <c r="D74" s="27"/>
      <c r="E74" s="30">
        <v>42668</v>
      </c>
      <c r="F74" s="29"/>
      <c r="G74" s="29">
        <v>113830.5</v>
      </c>
      <c r="H74" s="29">
        <v>96755.92</v>
      </c>
      <c r="I74" s="29">
        <f t="shared" si="4"/>
        <v>17074.580000000002</v>
      </c>
      <c r="J74" s="29"/>
      <c r="K74" s="27" t="s">
        <v>291</v>
      </c>
      <c r="L74" s="27" t="s">
        <v>28</v>
      </c>
      <c r="M74" s="27"/>
    </row>
    <row r="75" spans="1:13" x14ac:dyDescent="0.25">
      <c r="A75" s="133"/>
      <c r="B75" s="54" t="s">
        <v>286</v>
      </c>
      <c r="C75" s="27"/>
      <c r="D75" s="27"/>
      <c r="E75" s="30">
        <v>42671</v>
      </c>
      <c r="F75" s="29"/>
      <c r="G75" s="29">
        <v>382675</v>
      </c>
      <c r="H75" s="29">
        <v>344407.5</v>
      </c>
      <c r="I75" s="29">
        <f t="shared" si="4"/>
        <v>38267.5</v>
      </c>
      <c r="J75" s="29"/>
      <c r="K75" s="27" t="s">
        <v>292</v>
      </c>
      <c r="L75" s="27" t="s">
        <v>28</v>
      </c>
      <c r="M75" s="27"/>
    </row>
    <row r="76" spans="1:13" x14ac:dyDescent="0.25">
      <c r="A76" s="133"/>
      <c r="B76" s="54" t="s">
        <v>286</v>
      </c>
      <c r="C76" s="27"/>
      <c r="D76" s="27"/>
      <c r="E76" s="30">
        <v>42671</v>
      </c>
      <c r="F76" s="29"/>
      <c r="G76" s="29">
        <v>380250</v>
      </c>
      <c r="H76" s="29">
        <v>342225</v>
      </c>
      <c r="I76" s="29">
        <f t="shared" si="4"/>
        <v>38025</v>
      </c>
      <c r="J76" s="29"/>
      <c r="K76" s="27" t="s">
        <v>293</v>
      </c>
      <c r="L76" s="27" t="s">
        <v>28</v>
      </c>
      <c r="M76" s="27"/>
    </row>
    <row r="77" spans="1:13" x14ac:dyDescent="0.25">
      <c r="A77" s="133"/>
      <c r="B77" s="54" t="s">
        <v>286</v>
      </c>
      <c r="C77" s="27"/>
      <c r="D77" s="27"/>
      <c r="E77" s="30">
        <v>42671</v>
      </c>
      <c r="F77" s="29"/>
      <c r="G77" s="29">
        <v>380250</v>
      </c>
      <c r="H77" s="29">
        <v>342225</v>
      </c>
      <c r="I77" s="29">
        <f t="shared" si="4"/>
        <v>38025</v>
      </c>
      <c r="J77" s="29"/>
      <c r="K77" s="27" t="s">
        <v>294</v>
      </c>
      <c r="L77" s="27" t="s">
        <v>28</v>
      </c>
      <c r="M77" s="27"/>
    </row>
    <row r="78" spans="1:13" x14ac:dyDescent="0.25">
      <c r="A78" s="133"/>
      <c r="B78" s="54" t="s">
        <v>286</v>
      </c>
      <c r="C78" s="27"/>
      <c r="D78" s="27"/>
      <c r="E78" s="30">
        <v>42671</v>
      </c>
      <c r="F78" s="29"/>
      <c r="G78" s="29">
        <v>381150</v>
      </c>
      <c r="H78" s="29">
        <v>343035</v>
      </c>
      <c r="I78" s="29">
        <f t="shared" si="4"/>
        <v>38115</v>
      </c>
      <c r="J78" s="29"/>
      <c r="K78" s="27" t="s">
        <v>295</v>
      </c>
      <c r="L78" s="27" t="s">
        <v>28</v>
      </c>
      <c r="M78" s="27"/>
    </row>
    <row r="79" spans="1:13" x14ac:dyDescent="0.25">
      <c r="A79" s="133"/>
      <c r="B79" s="54" t="s">
        <v>286</v>
      </c>
      <c r="C79" s="27"/>
      <c r="D79" s="27"/>
      <c r="E79" s="30">
        <v>42709</v>
      </c>
      <c r="F79" s="29"/>
      <c r="G79" s="29">
        <v>381150</v>
      </c>
      <c r="H79" s="29">
        <v>343150</v>
      </c>
      <c r="I79" s="29">
        <f t="shared" si="4"/>
        <v>38000</v>
      </c>
      <c r="J79" s="29"/>
      <c r="K79" s="27" t="s">
        <v>296</v>
      </c>
      <c r="L79" s="27" t="s">
        <v>28</v>
      </c>
      <c r="M79" s="27"/>
    </row>
    <row r="80" spans="1:13" x14ac:dyDescent="0.25">
      <c r="A80" s="133"/>
      <c r="B80" s="54" t="s">
        <v>286</v>
      </c>
      <c r="C80" s="27"/>
      <c r="D80" s="27"/>
      <c r="E80" s="30">
        <v>42709</v>
      </c>
      <c r="F80" s="29"/>
      <c r="G80" s="29">
        <v>381150</v>
      </c>
      <c r="H80" s="29">
        <v>343035</v>
      </c>
      <c r="I80" s="29">
        <f t="shared" si="4"/>
        <v>38115</v>
      </c>
      <c r="J80" s="29"/>
      <c r="K80" s="27" t="s">
        <v>297</v>
      </c>
      <c r="L80" s="27" t="s">
        <v>28</v>
      </c>
      <c r="M80" s="27"/>
    </row>
    <row r="81" spans="1:13" x14ac:dyDescent="0.25">
      <c r="A81" s="133"/>
      <c r="B81" s="54" t="s">
        <v>286</v>
      </c>
      <c r="C81" s="27"/>
      <c r="D81" s="27"/>
      <c r="E81" s="30">
        <v>42709</v>
      </c>
      <c r="F81" s="29"/>
      <c r="G81" s="29">
        <v>381150</v>
      </c>
      <c r="H81" s="29">
        <v>343035</v>
      </c>
      <c r="I81" s="29">
        <f t="shared" si="4"/>
        <v>38115</v>
      </c>
      <c r="J81" s="29"/>
      <c r="K81" s="27" t="s">
        <v>298</v>
      </c>
      <c r="L81" s="27" t="s">
        <v>28</v>
      </c>
      <c r="M81" s="27"/>
    </row>
    <row r="82" spans="1:13" x14ac:dyDescent="0.25">
      <c r="A82" s="133"/>
      <c r="B82" s="54" t="s">
        <v>286</v>
      </c>
      <c r="C82" s="27"/>
      <c r="D82" s="27"/>
      <c r="E82" s="30">
        <v>42709</v>
      </c>
      <c r="F82" s="29"/>
      <c r="G82" s="29">
        <v>380250</v>
      </c>
      <c r="H82" s="29">
        <v>342225</v>
      </c>
      <c r="I82" s="29">
        <f t="shared" si="4"/>
        <v>38025</v>
      </c>
      <c r="J82" s="29"/>
      <c r="K82" s="27" t="s">
        <v>299</v>
      </c>
      <c r="L82" s="27" t="s">
        <v>28</v>
      </c>
      <c r="M82" s="27"/>
    </row>
    <row r="83" spans="1:13" x14ac:dyDescent="0.25">
      <c r="A83" s="133"/>
      <c r="B83" s="54" t="s">
        <v>286</v>
      </c>
      <c r="C83" s="27"/>
      <c r="D83" s="27"/>
      <c r="E83" s="30">
        <v>42720</v>
      </c>
      <c r="F83" s="29"/>
      <c r="G83" s="29">
        <v>381150</v>
      </c>
      <c r="H83" s="29">
        <v>343035</v>
      </c>
      <c r="I83" s="29">
        <f t="shared" si="4"/>
        <v>38115</v>
      </c>
      <c r="J83" s="29"/>
      <c r="K83" s="27" t="s">
        <v>300</v>
      </c>
      <c r="L83" s="27" t="s">
        <v>28</v>
      </c>
      <c r="M83" s="27"/>
    </row>
    <row r="84" spans="1:13" x14ac:dyDescent="0.25">
      <c r="A84" s="133"/>
      <c r="B84" s="54" t="s">
        <v>286</v>
      </c>
      <c r="C84" s="27"/>
      <c r="D84" s="27"/>
      <c r="E84" s="28">
        <v>42830</v>
      </c>
      <c r="F84" s="29"/>
      <c r="G84" s="29">
        <f>H84+I84</f>
        <v>381150</v>
      </c>
      <c r="H84" s="29">
        <v>343035</v>
      </c>
      <c r="I84" s="29">
        <v>38115</v>
      </c>
      <c r="J84" s="29"/>
      <c r="K84" s="27" t="s">
        <v>670</v>
      </c>
      <c r="L84" s="27" t="s">
        <v>28</v>
      </c>
      <c r="M84" s="27"/>
    </row>
    <row r="85" spans="1:13" s="96" customFormat="1" x14ac:dyDescent="0.25">
      <c r="A85" s="218"/>
      <c r="B85" s="222" t="s">
        <v>1723</v>
      </c>
      <c r="C85" s="219"/>
      <c r="D85" s="219"/>
      <c r="E85" s="220"/>
      <c r="F85" s="221"/>
      <c r="G85" s="221"/>
      <c r="H85" s="221"/>
      <c r="I85" s="221"/>
      <c r="J85" s="221"/>
      <c r="K85" s="219"/>
      <c r="L85" s="219"/>
      <c r="M85" s="219"/>
    </row>
    <row r="86" spans="1:13" s="183" customFormat="1" x14ac:dyDescent="0.25">
      <c r="A86" s="223"/>
      <c r="B86" s="224" t="s">
        <v>1724</v>
      </c>
      <c r="C86" s="130"/>
      <c r="D86" s="130"/>
      <c r="E86" s="225">
        <v>42955</v>
      </c>
      <c r="F86" s="130"/>
      <c r="G86" s="226">
        <v>339415.32</v>
      </c>
      <c r="H86" s="226">
        <v>288503.02</v>
      </c>
      <c r="I86" s="227">
        <f t="shared" ref="I86:I89" si="5">G86-H86</f>
        <v>50912.299999999988</v>
      </c>
      <c r="J86" s="130"/>
      <c r="K86" s="228" t="s">
        <v>1725</v>
      </c>
      <c r="L86" s="229" t="s">
        <v>28</v>
      </c>
      <c r="M86" s="130"/>
    </row>
    <row r="87" spans="1:13" s="183" customFormat="1" x14ac:dyDescent="0.25">
      <c r="A87" s="223"/>
      <c r="B87" s="224" t="s">
        <v>1724</v>
      </c>
      <c r="C87" s="130"/>
      <c r="D87" s="130"/>
      <c r="E87" s="225">
        <v>42955</v>
      </c>
      <c r="F87" s="130"/>
      <c r="G87" s="226">
        <v>494783.62</v>
      </c>
      <c r="H87" s="226">
        <v>420566.08</v>
      </c>
      <c r="I87" s="227">
        <f t="shared" si="5"/>
        <v>74217.539999999979</v>
      </c>
      <c r="J87" s="130"/>
      <c r="K87" s="228" t="s">
        <v>1726</v>
      </c>
      <c r="L87" s="229" t="s">
        <v>28</v>
      </c>
      <c r="M87" s="130"/>
    </row>
    <row r="88" spans="1:13" s="183" customFormat="1" x14ac:dyDescent="0.25">
      <c r="A88" s="223"/>
      <c r="B88" s="224" t="s">
        <v>1724</v>
      </c>
      <c r="C88" s="130"/>
      <c r="D88" s="130"/>
      <c r="E88" s="225">
        <v>42955</v>
      </c>
      <c r="F88" s="130"/>
      <c r="G88" s="226">
        <v>404619.33</v>
      </c>
      <c r="H88" s="226">
        <v>343926.43</v>
      </c>
      <c r="I88" s="227">
        <f t="shared" si="5"/>
        <v>60692.900000000023</v>
      </c>
      <c r="J88" s="130"/>
      <c r="K88" s="228" t="s">
        <v>1726</v>
      </c>
      <c r="L88" s="229" t="s">
        <v>28</v>
      </c>
      <c r="M88" s="130"/>
    </row>
    <row r="89" spans="1:13" s="183" customFormat="1" x14ac:dyDescent="0.25">
      <c r="A89" s="223"/>
      <c r="B89" s="224" t="s">
        <v>1724</v>
      </c>
      <c r="C89" s="130"/>
      <c r="D89" s="130"/>
      <c r="E89" s="225">
        <v>42955</v>
      </c>
      <c r="F89" s="130"/>
      <c r="G89" s="226">
        <v>1910645.68</v>
      </c>
      <c r="H89" s="226">
        <v>1624048.83</v>
      </c>
      <c r="I89" s="227">
        <f t="shared" si="5"/>
        <v>286596.84999999986</v>
      </c>
      <c r="J89" s="130"/>
      <c r="K89" s="230" t="s">
        <v>1727</v>
      </c>
      <c r="L89" s="229" t="s">
        <v>28</v>
      </c>
      <c r="M89" s="130"/>
    </row>
    <row r="90" spans="1:13" ht="15.75" x14ac:dyDescent="0.25">
      <c r="A90" s="133"/>
      <c r="B90" s="55" t="s">
        <v>795</v>
      </c>
      <c r="C90" s="27"/>
      <c r="D90" s="27"/>
      <c r="E90" s="28"/>
      <c r="F90" s="29"/>
      <c r="G90" s="29"/>
      <c r="H90" s="29"/>
      <c r="I90" s="29"/>
      <c r="J90" s="29"/>
      <c r="K90" s="27"/>
      <c r="L90" s="27"/>
      <c r="M90" s="27"/>
    </row>
    <row r="91" spans="1:13" s="183" customFormat="1" x14ac:dyDescent="0.25">
      <c r="A91" s="323"/>
      <c r="B91" s="324" t="s">
        <v>796</v>
      </c>
      <c r="C91" s="130"/>
      <c r="D91" s="325"/>
      <c r="E91" s="326"/>
      <c r="F91" s="226">
        <v>13614074.57</v>
      </c>
      <c r="G91" s="226">
        <v>8849148.4700000063</v>
      </c>
      <c r="H91" s="226">
        <v>7521775.9899999928</v>
      </c>
      <c r="I91" s="226">
        <v>1327372.4800000135</v>
      </c>
      <c r="J91" s="226">
        <v>4764926.099999994</v>
      </c>
      <c r="K91" s="327">
        <v>517</v>
      </c>
      <c r="L91" s="325" t="s">
        <v>28</v>
      </c>
      <c r="M91" s="130"/>
    </row>
    <row r="92" spans="1:13" ht="15.75" x14ac:dyDescent="0.25">
      <c r="A92" s="133"/>
      <c r="B92" s="55" t="s">
        <v>695</v>
      </c>
      <c r="C92" s="27"/>
      <c r="D92" s="27"/>
      <c r="E92" s="30"/>
      <c r="F92" s="29"/>
      <c r="G92" s="29"/>
      <c r="H92" s="29"/>
      <c r="I92" s="29"/>
      <c r="J92" s="29"/>
      <c r="K92" s="27"/>
      <c r="L92" s="27"/>
      <c r="M92" s="27"/>
    </row>
    <row r="93" spans="1:13" ht="30" x14ac:dyDescent="0.25">
      <c r="A93" s="133"/>
      <c r="B93" s="54" t="s">
        <v>696</v>
      </c>
      <c r="C93" s="27"/>
      <c r="D93" s="27"/>
      <c r="E93" s="30"/>
      <c r="F93" s="29"/>
      <c r="G93" s="29"/>
      <c r="H93" s="29"/>
      <c r="I93" s="29"/>
      <c r="J93" s="29"/>
      <c r="K93" s="27"/>
      <c r="L93" s="27"/>
      <c r="M93" s="27"/>
    </row>
    <row r="94" spans="1:13" x14ac:dyDescent="0.25">
      <c r="A94" s="133"/>
      <c r="B94" s="54" t="s">
        <v>697</v>
      </c>
      <c r="C94" s="27"/>
      <c r="D94" s="27"/>
      <c r="E94" s="30">
        <v>42746</v>
      </c>
      <c r="F94" s="29"/>
      <c r="G94" s="29">
        <v>6813787.6799999997</v>
      </c>
      <c r="H94" s="29">
        <v>6132408.9100000001</v>
      </c>
      <c r="I94" s="29">
        <v>681378.76999999955</v>
      </c>
      <c r="J94" s="29"/>
      <c r="K94" s="27" t="s">
        <v>698</v>
      </c>
      <c r="L94" s="27" t="s">
        <v>28</v>
      </c>
      <c r="M94" s="27"/>
    </row>
    <row r="95" spans="1:13" ht="30" x14ac:dyDescent="0.25">
      <c r="A95" s="133"/>
      <c r="B95" s="54" t="s">
        <v>697</v>
      </c>
      <c r="C95" s="27"/>
      <c r="D95" s="27"/>
      <c r="E95" s="30">
        <v>42746</v>
      </c>
      <c r="F95" s="29"/>
      <c r="G95" s="29">
        <v>5344147.2</v>
      </c>
      <c r="H95" s="29">
        <v>4809732.4800000004</v>
      </c>
      <c r="I95" s="29">
        <v>534414.71999999974</v>
      </c>
      <c r="J95" s="29"/>
      <c r="K95" s="27" t="s">
        <v>699</v>
      </c>
      <c r="L95" s="27" t="s">
        <v>28</v>
      </c>
      <c r="M95" s="27"/>
    </row>
    <row r="96" spans="1:13" ht="30" x14ac:dyDescent="0.25">
      <c r="A96" s="133"/>
      <c r="B96" s="54" t="s">
        <v>697</v>
      </c>
      <c r="C96" s="27"/>
      <c r="D96" s="27"/>
      <c r="E96" s="30">
        <v>42746</v>
      </c>
      <c r="F96" s="29"/>
      <c r="G96" s="29">
        <v>8951446.5600000005</v>
      </c>
      <c r="H96" s="29">
        <v>8056301.9000000004</v>
      </c>
      <c r="I96" s="29">
        <v>895144.66000000015</v>
      </c>
      <c r="J96" s="29"/>
      <c r="K96" s="27" t="s">
        <v>700</v>
      </c>
      <c r="L96" s="27" t="s">
        <v>28</v>
      </c>
      <c r="M96" s="27"/>
    </row>
    <row r="97" spans="1:13" ht="30" x14ac:dyDescent="0.25">
      <c r="A97" s="133"/>
      <c r="B97" s="54" t="s">
        <v>697</v>
      </c>
      <c r="C97" s="27"/>
      <c r="D97" s="27"/>
      <c r="E97" s="30">
        <v>42746</v>
      </c>
      <c r="F97" s="29"/>
      <c r="G97" s="29">
        <v>6412976.6399999997</v>
      </c>
      <c r="H97" s="29">
        <v>5771678.9800000004</v>
      </c>
      <c r="I97" s="29">
        <v>641297.65999999922</v>
      </c>
      <c r="J97" s="29"/>
      <c r="K97" s="27" t="s">
        <v>701</v>
      </c>
      <c r="L97" s="27" t="s">
        <v>28</v>
      </c>
      <c r="M97" s="27"/>
    </row>
    <row r="98" spans="1:13" x14ac:dyDescent="0.25">
      <c r="A98" s="133"/>
      <c r="B98" s="54" t="s">
        <v>702</v>
      </c>
      <c r="C98" s="27"/>
      <c r="D98" s="27"/>
      <c r="E98" s="30"/>
      <c r="F98" s="29"/>
      <c r="G98" s="29"/>
      <c r="H98" s="29"/>
      <c r="I98" s="29"/>
      <c r="J98" s="29"/>
      <c r="K98" s="27"/>
      <c r="L98" s="27"/>
      <c r="M98" s="27"/>
    </row>
    <row r="99" spans="1:13" x14ac:dyDescent="0.25">
      <c r="A99" s="133"/>
      <c r="B99" s="54" t="s">
        <v>703</v>
      </c>
      <c r="C99" s="27"/>
      <c r="D99" s="27"/>
      <c r="E99" s="30">
        <v>42746</v>
      </c>
      <c r="F99" s="29"/>
      <c r="G99" s="29">
        <v>340689.38</v>
      </c>
      <c r="H99" s="29">
        <v>306620.44</v>
      </c>
      <c r="I99" s="29">
        <v>34068.94</v>
      </c>
      <c r="J99" s="29"/>
      <c r="K99" s="27" t="s">
        <v>698</v>
      </c>
      <c r="L99" s="27" t="s">
        <v>28</v>
      </c>
      <c r="M99" s="27"/>
    </row>
    <row r="100" spans="1:13" ht="30" x14ac:dyDescent="0.25">
      <c r="A100" s="133"/>
      <c r="B100" s="54" t="s">
        <v>703</v>
      </c>
      <c r="C100" s="27"/>
      <c r="D100" s="27"/>
      <c r="E100" s="30">
        <v>42746</v>
      </c>
      <c r="F100" s="29"/>
      <c r="G100" s="29">
        <v>267207.36</v>
      </c>
      <c r="H100" s="29">
        <v>240486.62</v>
      </c>
      <c r="I100" s="29">
        <v>26720.739999999991</v>
      </c>
      <c r="J100" s="29"/>
      <c r="K100" s="27" t="s">
        <v>699</v>
      </c>
      <c r="L100" s="27" t="s">
        <v>28</v>
      </c>
      <c r="M100" s="27"/>
    </row>
    <row r="101" spans="1:13" ht="30" x14ac:dyDescent="0.25">
      <c r="A101" s="133"/>
      <c r="B101" s="54" t="s">
        <v>703</v>
      </c>
      <c r="C101" s="27"/>
      <c r="D101" s="27"/>
      <c r="E101" s="30">
        <v>42746</v>
      </c>
      <c r="F101" s="29"/>
      <c r="G101" s="29">
        <v>447572.33</v>
      </c>
      <c r="H101" s="29">
        <v>402815.1</v>
      </c>
      <c r="I101" s="29">
        <v>44757.23000000004</v>
      </c>
      <c r="J101" s="29"/>
      <c r="K101" s="27" t="s">
        <v>700</v>
      </c>
      <c r="L101" s="27" t="s">
        <v>28</v>
      </c>
      <c r="M101" s="27"/>
    </row>
    <row r="102" spans="1:13" ht="30" x14ac:dyDescent="0.25">
      <c r="A102" s="133"/>
      <c r="B102" s="54" t="s">
        <v>703</v>
      </c>
      <c r="C102" s="27"/>
      <c r="D102" s="27"/>
      <c r="E102" s="30">
        <v>42746</v>
      </c>
      <c r="F102" s="29"/>
      <c r="G102" s="29">
        <v>320648.83</v>
      </c>
      <c r="H102" s="29">
        <v>288583.95</v>
      </c>
      <c r="I102" s="29">
        <v>32064.880000000005</v>
      </c>
      <c r="J102" s="29"/>
      <c r="K102" s="27" t="s">
        <v>701</v>
      </c>
      <c r="L102" s="27" t="s">
        <v>28</v>
      </c>
      <c r="M102" s="27"/>
    </row>
    <row r="103" spans="1:13" x14ac:dyDescent="0.25">
      <c r="A103" s="133"/>
      <c r="B103" s="54" t="s">
        <v>704</v>
      </c>
      <c r="C103" s="27"/>
      <c r="D103" s="27"/>
      <c r="E103" s="30"/>
      <c r="F103" s="29"/>
      <c r="G103" s="29"/>
      <c r="H103" s="29"/>
      <c r="I103" s="29"/>
      <c r="J103" s="29"/>
      <c r="K103" s="27"/>
      <c r="L103" s="27"/>
      <c r="M103" s="27"/>
    </row>
    <row r="104" spans="1:13" x14ac:dyDescent="0.25">
      <c r="A104" s="133"/>
      <c r="B104" s="54" t="s">
        <v>705</v>
      </c>
      <c r="C104" s="27"/>
      <c r="D104" s="27"/>
      <c r="E104" s="30">
        <v>42746</v>
      </c>
      <c r="F104" s="29"/>
      <c r="G104" s="29">
        <v>1788619.27</v>
      </c>
      <c r="H104" s="29">
        <v>1609757.34</v>
      </c>
      <c r="I104" s="29">
        <v>178861.92999999993</v>
      </c>
      <c r="J104" s="29"/>
      <c r="K104" s="27" t="s">
        <v>698</v>
      </c>
      <c r="L104" s="27" t="s">
        <v>28</v>
      </c>
      <c r="M104" s="27"/>
    </row>
    <row r="105" spans="1:13" ht="30" x14ac:dyDescent="0.25">
      <c r="A105" s="133"/>
      <c r="B105" s="54" t="s">
        <v>705</v>
      </c>
      <c r="C105" s="27"/>
      <c r="D105" s="27"/>
      <c r="E105" s="30">
        <v>42746</v>
      </c>
      <c r="F105" s="29"/>
      <c r="G105" s="29">
        <v>1402838.64</v>
      </c>
      <c r="H105" s="29">
        <v>1262554.78</v>
      </c>
      <c r="I105" s="29">
        <v>140283.85999999987</v>
      </c>
      <c r="J105" s="29"/>
      <c r="K105" s="27" t="s">
        <v>699</v>
      </c>
      <c r="L105" s="27" t="s">
        <v>28</v>
      </c>
      <c r="M105" s="27"/>
    </row>
    <row r="106" spans="1:13" ht="30" x14ac:dyDescent="0.25">
      <c r="A106" s="133"/>
      <c r="B106" s="54" t="s">
        <v>705</v>
      </c>
      <c r="C106" s="27"/>
      <c r="D106" s="27"/>
      <c r="E106" s="30">
        <v>42746</v>
      </c>
      <c r="F106" s="29"/>
      <c r="G106" s="29">
        <v>2349754.7200000002</v>
      </c>
      <c r="H106" s="29">
        <v>2114779.25</v>
      </c>
      <c r="I106" s="29">
        <v>234975.4700000002</v>
      </c>
      <c r="J106" s="29"/>
      <c r="K106" s="27" t="s">
        <v>700</v>
      </c>
      <c r="L106" s="27" t="s">
        <v>28</v>
      </c>
      <c r="M106" s="27"/>
    </row>
    <row r="107" spans="1:13" ht="30" x14ac:dyDescent="0.25">
      <c r="A107" s="133"/>
      <c r="B107" s="54" t="s">
        <v>705</v>
      </c>
      <c r="C107" s="27"/>
      <c r="D107" s="27"/>
      <c r="E107" s="30">
        <v>42746</v>
      </c>
      <c r="F107" s="29"/>
      <c r="G107" s="29">
        <v>1683406.37</v>
      </c>
      <c r="H107" s="29">
        <v>1515065.73</v>
      </c>
      <c r="I107" s="29">
        <v>168340.64000000013</v>
      </c>
      <c r="J107" s="29"/>
      <c r="K107" s="27" t="s">
        <v>701</v>
      </c>
      <c r="L107" s="27" t="s">
        <v>28</v>
      </c>
      <c r="M107" s="27"/>
    </row>
    <row r="108" spans="1:13" ht="30" x14ac:dyDescent="0.25">
      <c r="A108" s="139" t="s">
        <v>301</v>
      </c>
      <c r="B108" s="49"/>
      <c r="C108" s="49"/>
      <c r="D108" s="49"/>
      <c r="E108" s="56"/>
      <c r="F108" s="72"/>
      <c r="G108" s="72"/>
      <c r="H108" s="72"/>
      <c r="I108" s="72"/>
      <c r="J108" s="72"/>
      <c r="K108" s="49"/>
      <c r="L108" s="49"/>
      <c r="M108" s="49"/>
    </row>
    <row r="109" spans="1:13" ht="15.75" x14ac:dyDescent="0.25">
      <c r="A109" s="140"/>
      <c r="B109" s="55" t="s">
        <v>240</v>
      </c>
      <c r="C109" s="57"/>
      <c r="D109" s="57"/>
      <c r="E109" s="57"/>
      <c r="F109" s="58"/>
      <c r="G109" s="58"/>
      <c r="H109" s="58"/>
      <c r="I109" s="58"/>
      <c r="J109" s="58"/>
      <c r="K109" s="57"/>
      <c r="L109" s="57"/>
      <c r="M109" s="57"/>
    </row>
    <row r="110" spans="1:13" x14ac:dyDescent="0.25">
      <c r="A110" s="133"/>
      <c r="B110" s="59" t="s">
        <v>241</v>
      </c>
      <c r="C110" s="27"/>
      <c r="D110" s="27"/>
      <c r="E110" s="30">
        <v>42726</v>
      </c>
      <c r="F110" s="29">
        <v>1533756.46</v>
      </c>
      <c r="G110" s="29">
        <v>1380380.81</v>
      </c>
      <c r="H110" s="29">
        <v>1173323.69</v>
      </c>
      <c r="I110" s="29">
        <f t="shared" ref="I110:I141" si="6">G110-H110</f>
        <v>207057.12000000011</v>
      </c>
      <c r="J110" s="29">
        <v>153375.64999999991</v>
      </c>
      <c r="K110" s="27" t="s">
        <v>302</v>
      </c>
      <c r="L110" s="27" t="s">
        <v>53</v>
      </c>
      <c r="M110" s="27"/>
    </row>
    <row r="111" spans="1:13" x14ac:dyDescent="0.25">
      <c r="A111" s="133"/>
      <c r="B111" s="54" t="s">
        <v>241</v>
      </c>
      <c r="C111" s="27"/>
      <c r="D111" s="27"/>
      <c r="E111" s="30">
        <v>42726</v>
      </c>
      <c r="F111" s="29">
        <v>671257.72</v>
      </c>
      <c r="G111" s="29">
        <v>469880.4</v>
      </c>
      <c r="H111" s="29">
        <v>399398.34</v>
      </c>
      <c r="I111" s="29">
        <f t="shared" si="6"/>
        <v>70482.06</v>
      </c>
      <c r="J111" s="29">
        <v>201377.31999999995</v>
      </c>
      <c r="K111" s="27" t="s">
        <v>303</v>
      </c>
      <c r="L111" s="27" t="s">
        <v>53</v>
      </c>
      <c r="M111" s="27"/>
    </row>
    <row r="112" spans="1:13" x14ac:dyDescent="0.25">
      <c r="A112" s="133"/>
      <c r="B112" s="54" t="s">
        <v>241</v>
      </c>
      <c r="C112" s="27"/>
      <c r="D112" s="27"/>
      <c r="E112" s="30">
        <v>42726</v>
      </c>
      <c r="F112" s="29">
        <v>394703</v>
      </c>
      <c r="G112" s="29">
        <v>276292.09999999998</v>
      </c>
      <c r="H112" s="29">
        <v>234848.29</v>
      </c>
      <c r="I112" s="29">
        <f t="shared" si="6"/>
        <v>41443.809999999969</v>
      </c>
      <c r="J112" s="29">
        <v>118410.90000000002</v>
      </c>
      <c r="K112" s="27" t="s">
        <v>304</v>
      </c>
      <c r="L112" s="27" t="s">
        <v>53</v>
      </c>
      <c r="M112" s="27"/>
    </row>
    <row r="113" spans="1:13" x14ac:dyDescent="0.25">
      <c r="A113" s="133"/>
      <c r="B113" s="54" t="s">
        <v>241</v>
      </c>
      <c r="C113" s="27"/>
      <c r="D113" s="27"/>
      <c r="E113" s="30">
        <v>42726</v>
      </c>
      <c r="F113" s="29">
        <v>631495</v>
      </c>
      <c r="G113" s="29">
        <v>442046.5</v>
      </c>
      <c r="H113" s="29">
        <v>375739.53</v>
      </c>
      <c r="I113" s="29">
        <f t="shared" si="6"/>
        <v>66306.969999999972</v>
      </c>
      <c r="J113" s="29">
        <v>189448.5</v>
      </c>
      <c r="K113" s="27" t="s">
        <v>305</v>
      </c>
      <c r="L113" s="27" t="s">
        <v>53</v>
      </c>
      <c r="M113" s="27"/>
    </row>
    <row r="114" spans="1:13" x14ac:dyDescent="0.25">
      <c r="A114" s="133"/>
      <c r="B114" s="54" t="s">
        <v>241</v>
      </c>
      <c r="C114" s="27"/>
      <c r="D114" s="27"/>
      <c r="E114" s="30">
        <v>42726</v>
      </c>
      <c r="F114" s="29">
        <v>892698.77</v>
      </c>
      <c r="G114" s="29">
        <v>624889.14</v>
      </c>
      <c r="H114" s="29">
        <v>531155.77</v>
      </c>
      <c r="I114" s="29">
        <f t="shared" si="6"/>
        <v>93733.37</v>
      </c>
      <c r="J114" s="29">
        <v>267809.63</v>
      </c>
      <c r="K114" s="27" t="s">
        <v>306</v>
      </c>
      <c r="L114" s="27" t="s">
        <v>53</v>
      </c>
      <c r="M114" s="27"/>
    </row>
    <row r="115" spans="1:13" x14ac:dyDescent="0.25">
      <c r="A115" s="133"/>
      <c r="B115" s="54" t="s">
        <v>241</v>
      </c>
      <c r="C115" s="27"/>
      <c r="D115" s="27"/>
      <c r="E115" s="30">
        <v>42726</v>
      </c>
      <c r="F115" s="29">
        <v>621853.4</v>
      </c>
      <c r="G115" s="29">
        <v>310926.7</v>
      </c>
      <c r="H115" s="29">
        <v>264287.7</v>
      </c>
      <c r="I115" s="29">
        <f t="shared" si="6"/>
        <v>46639</v>
      </c>
      <c r="J115" s="29">
        <v>310926.7</v>
      </c>
      <c r="K115" s="27" t="s">
        <v>307</v>
      </c>
      <c r="L115" s="27" t="s">
        <v>53</v>
      </c>
      <c r="M115" s="27"/>
    </row>
    <row r="116" spans="1:13" x14ac:dyDescent="0.25">
      <c r="A116" s="133"/>
      <c r="B116" s="54" t="s">
        <v>241</v>
      </c>
      <c r="C116" s="27"/>
      <c r="D116" s="27"/>
      <c r="E116" s="30">
        <v>42726</v>
      </c>
      <c r="F116" s="29">
        <v>1200873.72</v>
      </c>
      <c r="G116" s="29">
        <v>840611.61</v>
      </c>
      <c r="H116" s="29">
        <v>714519.87</v>
      </c>
      <c r="I116" s="29">
        <f t="shared" si="6"/>
        <v>126091.73999999999</v>
      </c>
      <c r="J116" s="29">
        <v>360262.11</v>
      </c>
      <c r="K116" s="27" t="s">
        <v>308</v>
      </c>
      <c r="L116" s="27" t="s">
        <v>53</v>
      </c>
      <c r="M116" s="27"/>
    </row>
    <row r="117" spans="1:13" ht="30" x14ac:dyDescent="0.25">
      <c r="A117" s="133"/>
      <c r="B117" s="54" t="s">
        <v>241</v>
      </c>
      <c r="C117" s="27"/>
      <c r="D117" s="27"/>
      <c r="E117" s="30">
        <v>42726</v>
      </c>
      <c r="F117" s="29">
        <v>807574.65</v>
      </c>
      <c r="G117" s="29">
        <v>726817.19</v>
      </c>
      <c r="H117" s="29">
        <v>617794.61</v>
      </c>
      <c r="I117" s="29">
        <f t="shared" si="6"/>
        <v>109022.57999999996</v>
      </c>
      <c r="J117" s="29">
        <v>80757.460000000079</v>
      </c>
      <c r="K117" s="27" t="s">
        <v>309</v>
      </c>
      <c r="L117" s="27" t="s">
        <v>53</v>
      </c>
      <c r="M117" s="27"/>
    </row>
    <row r="118" spans="1:13" x14ac:dyDescent="0.25">
      <c r="A118" s="133"/>
      <c r="B118" s="54" t="s">
        <v>241</v>
      </c>
      <c r="C118" s="27"/>
      <c r="D118" s="27"/>
      <c r="E118" s="30">
        <v>42726</v>
      </c>
      <c r="F118" s="29">
        <v>68045.320000000007</v>
      </c>
      <c r="G118" s="29">
        <v>47631.72</v>
      </c>
      <c r="H118" s="29">
        <v>40486.959999999999</v>
      </c>
      <c r="I118" s="29">
        <f t="shared" si="6"/>
        <v>7144.760000000002</v>
      </c>
      <c r="J118" s="29">
        <v>20413.600000000006</v>
      </c>
      <c r="K118" s="27" t="s">
        <v>311</v>
      </c>
      <c r="L118" s="27" t="s">
        <v>53</v>
      </c>
      <c r="M118" s="27"/>
    </row>
    <row r="119" spans="1:13" x14ac:dyDescent="0.25">
      <c r="A119" s="133"/>
      <c r="B119" s="54" t="s">
        <v>241</v>
      </c>
      <c r="C119" s="27"/>
      <c r="D119" s="27"/>
      <c r="E119" s="30">
        <v>42726</v>
      </c>
      <c r="F119" s="29">
        <v>941509.95</v>
      </c>
      <c r="G119" s="29">
        <v>847358.96</v>
      </c>
      <c r="H119" s="29">
        <v>720255.12</v>
      </c>
      <c r="I119" s="29">
        <f t="shared" si="6"/>
        <v>127103.83999999997</v>
      </c>
      <c r="J119" s="29">
        <v>94150.989999999991</v>
      </c>
      <c r="K119" s="27" t="s">
        <v>312</v>
      </c>
      <c r="L119" s="27" t="s">
        <v>53</v>
      </c>
      <c r="M119" s="27"/>
    </row>
    <row r="120" spans="1:13" x14ac:dyDescent="0.25">
      <c r="A120" s="133"/>
      <c r="B120" s="54" t="s">
        <v>241</v>
      </c>
      <c r="C120" s="27"/>
      <c r="D120" s="27"/>
      <c r="E120" s="30">
        <v>42726</v>
      </c>
      <c r="F120" s="29">
        <v>432209.58</v>
      </c>
      <c r="G120" s="29">
        <v>302546.71000000002</v>
      </c>
      <c r="H120" s="29">
        <v>257164.7</v>
      </c>
      <c r="I120" s="29">
        <f t="shared" si="6"/>
        <v>45382.010000000009</v>
      </c>
      <c r="J120" s="29">
        <v>129662.87</v>
      </c>
      <c r="K120" s="27" t="s">
        <v>313</v>
      </c>
      <c r="L120" s="27" t="s">
        <v>53</v>
      </c>
      <c r="M120" s="27"/>
    </row>
    <row r="121" spans="1:13" x14ac:dyDescent="0.25">
      <c r="A121" s="133"/>
      <c r="B121" s="54" t="s">
        <v>241</v>
      </c>
      <c r="C121" s="27"/>
      <c r="D121" s="27"/>
      <c r="E121" s="30">
        <v>42726</v>
      </c>
      <c r="F121" s="29">
        <v>38263986.960000001</v>
      </c>
      <c r="G121" s="29">
        <v>22934400</v>
      </c>
      <c r="H121" s="29">
        <v>19494240</v>
      </c>
      <c r="I121" s="29">
        <f t="shared" si="6"/>
        <v>3440160</v>
      </c>
      <c r="J121" s="29">
        <v>15329586.960000001</v>
      </c>
      <c r="K121" s="27" t="s">
        <v>314</v>
      </c>
      <c r="L121" s="27" t="s">
        <v>53</v>
      </c>
      <c r="M121" s="27"/>
    </row>
    <row r="122" spans="1:13" x14ac:dyDescent="0.25">
      <c r="A122" s="133"/>
      <c r="B122" s="54" t="s">
        <v>241</v>
      </c>
      <c r="C122" s="27"/>
      <c r="D122" s="27"/>
      <c r="E122" s="30">
        <v>42726</v>
      </c>
      <c r="F122" s="29">
        <v>2284135.09</v>
      </c>
      <c r="G122" s="29">
        <v>2055721.58</v>
      </c>
      <c r="H122" s="29">
        <v>1747363.34</v>
      </c>
      <c r="I122" s="29">
        <f t="shared" si="6"/>
        <v>308358.24</v>
      </c>
      <c r="J122" s="29">
        <v>228413.50999999978</v>
      </c>
      <c r="K122" s="27" t="s">
        <v>315</v>
      </c>
      <c r="L122" s="27" t="s">
        <v>53</v>
      </c>
      <c r="M122" s="27"/>
    </row>
    <row r="123" spans="1:13" x14ac:dyDescent="0.25">
      <c r="A123" s="133"/>
      <c r="B123" s="54" t="s">
        <v>241</v>
      </c>
      <c r="C123" s="27"/>
      <c r="D123" s="27"/>
      <c r="E123" s="30">
        <v>42726</v>
      </c>
      <c r="F123" s="29">
        <v>1268572.7</v>
      </c>
      <c r="G123" s="29">
        <v>634286.35</v>
      </c>
      <c r="H123" s="29">
        <v>539143.4</v>
      </c>
      <c r="I123" s="29">
        <f t="shared" si="6"/>
        <v>95142.949999999953</v>
      </c>
      <c r="J123" s="29">
        <v>634286.35</v>
      </c>
      <c r="K123" s="27" t="s">
        <v>316</v>
      </c>
      <c r="L123" s="27" t="s">
        <v>53</v>
      </c>
      <c r="M123" s="27"/>
    </row>
    <row r="124" spans="1:13" x14ac:dyDescent="0.25">
      <c r="A124" s="133"/>
      <c r="B124" s="54" t="s">
        <v>241</v>
      </c>
      <c r="C124" s="27"/>
      <c r="D124" s="27"/>
      <c r="E124" s="30">
        <v>42726</v>
      </c>
      <c r="F124" s="29">
        <v>92016.24</v>
      </c>
      <c r="G124" s="29">
        <v>64411.37</v>
      </c>
      <c r="H124" s="29">
        <v>54749.66</v>
      </c>
      <c r="I124" s="29">
        <f t="shared" si="6"/>
        <v>9661.7099999999991</v>
      </c>
      <c r="J124" s="29">
        <v>27604.870000000003</v>
      </c>
      <c r="K124" s="27" t="s">
        <v>317</v>
      </c>
      <c r="L124" s="27" t="s">
        <v>53</v>
      </c>
      <c r="M124" s="27"/>
    </row>
    <row r="125" spans="1:13" ht="30" x14ac:dyDescent="0.25">
      <c r="A125" s="133"/>
      <c r="B125" s="54" t="s">
        <v>241</v>
      </c>
      <c r="C125" s="27"/>
      <c r="D125" s="27"/>
      <c r="E125" s="30">
        <v>42726</v>
      </c>
      <c r="F125" s="29">
        <v>199909.8</v>
      </c>
      <c r="G125" s="29">
        <v>139936.85999999999</v>
      </c>
      <c r="H125" s="29">
        <v>118946.33</v>
      </c>
      <c r="I125" s="29">
        <f t="shared" si="6"/>
        <v>20990.529999999984</v>
      </c>
      <c r="J125" s="29">
        <v>59972.94</v>
      </c>
      <c r="K125" s="27" t="s">
        <v>318</v>
      </c>
      <c r="L125" s="27" t="s">
        <v>53</v>
      </c>
      <c r="M125" s="27"/>
    </row>
    <row r="126" spans="1:13" x14ac:dyDescent="0.25">
      <c r="A126" s="133"/>
      <c r="B126" s="54" t="s">
        <v>241</v>
      </c>
      <c r="C126" s="27"/>
      <c r="D126" s="27"/>
      <c r="E126" s="30">
        <v>42726</v>
      </c>
      <c r="F126" s="29">
        <v>571780.14</v>
      </c>
      <c r="G126" s="29">
        <v>400246.1</v>
      </c>
      <c r="H126" s="29">
        <v>340209.19</v>
      </c>
      <c r="I126" s="29">
        <f t="shared" si="6"/>
        <v>60036.909999999974</v>
      </c>
      <c r="J126" s="29">
        <v>171534.04000000004</v>
      </c>
      <c r="K126" s="27" t="s">
        <v>319</v>
      </c>
      <c r="L126" s="27" t="s">
        <v>53</v>
      </c>
      <c r="M126" s="27"/>
    </row>
    <row r="127" spans="1:13" x14ac:dyDescent="0.25">
      <c r="A127" s="133"/>
      <c r="B127" s="54" t="s">
        <v>241</v>
      </c>
      <c r="C127" s="27"/>
      <c r="D127" s="27"/>
      <c r="E127" s="30">
        <v>42726</v>
      </c>
      <c r="F127" s="29">
        <v>274775.86</v>
      </c>
      <c r="G127" s="29">
        <v>192343.1</v>
      </c>
      <c r="H127" s="29">
        <v>163491.64000000001</v>
      </c>
      <c r="I127" s="29">
        <f t="shared" si="6"/>
        <v>28851.459999999992</v>
      </c>
      <c r="J127" s="29">
        <v>82432.75999999998</v>
      </c>
      <c r="K127" s="27" t="s">
        <v>320</v>
      </c>
      <c r="L127" s="27" t="s">
        <v>53</v>
      </c>
      <c r="M127" s="27"/>
    </row>
    <row r="128" spans="1:13" x14ac:dyDescent="0.25">
      <c r="A128" s="133"/>
      <c r="B128" s="54" t="s">
        <v>241</v>
      </c>
      <c r="C128" s="27"/>
      <c r="D128" s="27"/>
      <c r="E128" s="30">
        <v>42726</v>
      </c>
      <c r="F128" s="29">
        <v>729328.4</v>
      </c>
      <c r="G128" s="29">
        <v>510529.88</v>
      </c>
      <c r="H128" s="29">
        <v>433950.4</v>
      </c>
      <c r="I128" s="29">
        <f t="shared" si="6"/>
        <v>76579.479999999981</v>
      </c>
      <c r="J128" s="29">
        <v>218798.52000000002</v>
      </c>
      <c r="K128" s="27" t="s">
        <v>321</v>
      </c>
      <c r="L128" s="27" t="s">
        <v>53</v>
      </c>
      <c r="M128" s="27"/>
    </row>
    <row r="129" spans="1:13" x14ac:dyDescent="0.25">
      <c r="A129" s="133"/>
      <c r="B129" s="54" t="s">
        <v>241</v>
      </c>
      <c r="C129" s="27"/>
      <c r="D129" s="27"/>
      <c r="E129" s="30">
        <v>42726</v>
      </c>
      <c r="F129" s="29">
        <v>279000</v>
      </c>
      <c r="G129" s="29">
        <v>139500</v>
      </c>
      <c r="H129" s="29">
        <v>118575</v>
      </c>
      <c r="I129" s="29">
        <f t="shared" si="6"/>
        <v>20925</v>
      </c>
      <c r="J129" s="29">
        <v>139500</v>
      </c>
      <c r="K129" s="27" t="s">
        <v>322</v>
      </c>
      <c r="L129" s="27" t="s">
        <v>53</v>
      </c>
      <c r="M129" s="27"/>
    </row>
    <row r="130" spans="1:13" x14ac:dyDescent="0.25">
      <c r="A130" s="133"/>
      <c r="B130" s="54" t="s">
        <v>241</v>
      </c>
      <c r="C130" s="27"/>
      <c r="D130" s="27"/>
      <c r="E130" s="30">
        <v>42726</v>
      </c>
      <c r="F130" s="29">
        <v>377650</v>
      </c>
      <c r="G130" s="29">
        <v>188825</v>
      </c>
      <c r="H130" s="29">
        <v>160501.25</v>
      </c>
      <c r="I130" s="29">
        <f t="shared" si="6"/>
        <v>28323.75</v>
      </c>
      <c r="J130" s="29">
        <v>188825</v>
      </c>
      <c r="K130" s="27" t="s">
        <v>323</v>
      </c>
      <c r="L130" s="27" t="s">
        <v>53</v>
      </c>
      <c r="M130" s="27"/>
    </row>
    <row r="131" spans="1:13" x14ac:dyDescent="0.25">
      <c r="A131" s="133"/>
      <c r="B131" s="54" t="s">
        <v>241</v>
      </c>
      <c r="C131" s="27"/>
      <c r="D131" s="27"/>
      <c r="E131" s="30">
        <v>42726</v>
      </c>
      <c r="F131" s="29">
        <v>3812568.46</v>
      </c>
      <c r="G131" s="29">
        <v>2668797.92</v>
      </c>
      <c r="H131" s="29">
        <v>2268478.23</v>
      </c>
      <c r="I131" s="29">
        <f t="shared" si="6"/>
        <v>400319.68999999994</v>
      </c>
      <c r="J131" s="29">
        <v>1143770.54</v>
      </c>
      <c r="K131" s="27" t="s">
        <v>324</v>
      </c>
      <c r="L131" s="27" t="s">
        <v>53</v>
      </c>
      <c r="M131" s="27"/>
    </row>
    <row r="132" spans="1:13" x14ac:dyDescent="0.25">
      <c r="A132" s="133"/>
      <c r="B132" s="54" t="s">
        <v>241</v>
      </c>
      <c r="C132" s="27"/>
      <c r="D132" s="27"/>
      <c r="E132" s="30">
        <v>42726</v>
      </c>
      <c r="F132" s="29">
        <v>178623.5</v>
      </c>
      <c r="G132" s="29">
        <v>160761.15</v>
      </c>
      <c r="H132" s="29">
        <v>136646.98000000001</v>
      </c>
      <c r="I132" s="29">
        <f t="shared" si="6"/>
        <v>24114.169999999984</v>
      </c>
      <c r="J132" s="29">
        <v>17862.350000000006</v>
      </c>
      <c r="K132" s="27" t="s">
        <v>325</v>
      </c>
      <c r="L132" s="27" t="s">
        <v>53</v>
      </c>
      <c r="M132" s="27"/>
    </row>
    <row r="133" spans="1:13" ht="30" x14ac:dyDescent="0.25">
      <c r="A133" s="133"/>
      <c r="B133" s="54" t="s">
        <v>241</v>
      </c>
      <c r="C133" s="27"/>
      <c r="D133" s="27"/>
      <c r="E133" s="30">
        <v>42726</v>
      </c>
      <c r="F133" s="29">
        <v>3532401</v>
      </c>
      <c r="G133" s="29">
        <v>2472680.7000000002</v>
      </c>
      <c r="H133" s="29">
        <v>2101778.6</v>
      </c>
      <c r="I133" s="29">
        <f t="shared" si="6"/>
        <v>370902.10000000009</v>
      </c>
      <c r="J133" s="29">
        <v>1059720.2999999998</v>
      </c>
      <c r="K133" s="27" t="s">
        <v>326</v>
      </c>
      <c r="L133" s="27" t="s">
        <v>53</v>
      </c>
      <c r="M133" s="27"/>
    </row>
    <row r="134" spans="1:13" x14ac:dyDescent="0.25">
      <c r="A134" s="133"/>
      <c r="B134" s="54" t="s">
        <v>241</v>
      </c>
      <c r="C134" s="27"/>
      <c r="D134" s="27"/>
      <c r="E134" s="30">
        <v>42734</v>
      </c>
      <c r="F134" s="29">
        <v>554772.13</v>
      </c>
      <c r="G134" s="29">
        <v>277386.07</v>
      </c>
      <c r="H134" s="29">
        <v>235778.16</v>
      </c>
      <c r="I134" s="29">
        <f t="shared" si="6"/>
        <v>41607.910000000003</v>
      </c>
      <c r="J134" s="29">
        <v>277386.06</v>
      </c>
      <c r="K134" s="27" t="s">
        <v>327</v>
      </c>
      <c r="L134" s="27" t="s">
        <v>53</v>
      </c>
      <c r="M134" s="27"/>
    </row>
    <row r="135" spans="1:13" x14ac:dyDescent="0.25">
      <c r="A135" s="133"/>
      <c r="B135" s="54" t="s">
        <v>241</v>
      </c>
      <c r="C135" s="27"/>
      <c r="D135" s="27"/>
      <c r="E135" s="30">
        <v>42745</v>
      </c>
      <c r="F135" s="29">
        <v>92262.16</v>
      </c>
      <c r="G135" s="29">
        <v>46131.08</v>
      </c>
      <c r="H135" s="29">
        <v>39211.42</v>
      </c>
      <c r="I135" s="29">
        <f t="shared" si="6"/>
        <v>6919.6600000000035</v>
      </c>
      <c r="J135" s="29">
        <v>46131.08</v>
      </c>
      <c r="K135" s="27" t="s">
        <v>328</v>
      </c>
      <c r="L135" s="27" t="s">
        <v>53</v>
      </c>
      <c r="M135" s="27"/>
    </row>
    <row r="136" spans="1:13" x14ac:dyDescent="0.25">
      <c r="A136" s="133"/>
      <c r="B136" s="54" t="s">
        <v>241</v>
      </c>
      <c r="C136" s="27"/>
      <c r="D136" s="27"/>
      <c r="E136" s="30">
        <v>42745</v>
      </c>
      <c r="F136" s="29">
        <v>197990</v>
      </c>
      <c r="G136" s="29">
        <v>98995</v>
      </c>
      <c r="H136" s="29">
        <v>84145.75</v>
      </c>
      <c r="I136" s="29">
        <f t="shared" si="6"/>
        <v>14849.25</v>
      </c>
      <c r="J136" s="29">
        <v>98995</v>
      </c>
      <c r="K136" s="27" t="s">
        <v>329</v>
      </c>
      <c r="L136" s="27" t="s">
        <v>53</v>
      </c>
      <c r="M136" s="27"/>
    </row>
    <row r="137" spans="1:13" x14ac:dyDescent="0.25">
      <c r="A137" s="133"/>
      <c r="B137" s="54" t="s">
        <v>241</v>
      </c>
      <c r="C137" s="27"/>
      <c r="D137" s="27"/>
      <c r="E137" s="30">
        <v>42745</v>
      </c>
      <c r="F137" s="29">
        <v>194658</v>
      </c>
      <c r="G137" s="29">
        <v>175192.2</v>
      </c>
      <c r="H137" s="29">
        <v>148913.37</v>
      </c>
      <c r="I137" s="29">
        <f t="shared" si="6"/>
        <v>26278.830000000016</v>
      </c>
      <c r="J137" s="29">
        <v>19465.799999999988</v>
      </c>
      <c r="K137" s="27" t="s">
        <v>330</v>
      </c>
      <c r="L137" s="27" t="s">
        <v>53</v>
      </c>
      <c r="M137" s="27"/>
    </row>
    <row r="138" spans="1:13" x14ac:dyDescent="0.25">
      <c r="A138" s="133"/>
      <c r="B138" s="54" t="s">
        <v>241</v>
      </c>
      <c r="C138" s="27"/>
      <c r="D138" s="27"/>
      <c r="E138" s="30">
        <v>42745</v>
      </c>
      <c r="F138" s="29">
        <v>227520</v>
      </c>
      <c r="G138" s="29">
        <v>113760</v>
      </c>
      <c r="H138" s="29">
        <v>96696</v>
      </c>
      <c r="I138" s="29">
        <f t="shared" si="6"/>
        <v>17064</v>
      </c>
      <c r="J138" s="29">
        <v>113760</v>
      </c>
      <c r="K138" s="27" t="s">
        <v>331</v>
      </c>
      <c r="L138" s="27" t="s">
        <v>53</v>
      </c>
      <c r="M138" s="27"/>
    </row>
    <row r="139" spans="1:13" x14ac:dyDescent="0.25">
      <c r="A139" s="133"/>
      <c r="B139" s="54" t="s">
        <v>241</v>
      </c>
      <c r="C139" s="27"/>
      <c r="D139" s="27"/>
      <c r="E139" s="30">
        <v>42745</v>
      </c>
      <c r="F139" s="29">
        <v>108640</v>
      </c>
      <c r="G139" s="29">
        <v>76048</v>
      </c>
      <c r="H139" s="29">
        <v>64640.800000000003</v>
      </c>
      <c r="I139" s="29">
        <f t="shared" si="6"/>
        <v>11407.199999999997</v>
      </c>
      <c r="J139" s="29">
        <v>32592</v>
      </c>
      <c r="K139" s="27" t="s">
        <v>332</v>
      </c>
      <c r="L139" s="27" t="s">
        <v>53</v>
      </c>
      <c r="M139" s="27"/>
    </row>
    <row r="140" spans="1:13" x14ac:dyDescent="0.25">
      <c r="A140" s="133"/>
      <c r="B140" s="54" t="s">
        <v>241</v>
      </c>
      <c r="C140" s="27"/>
      <c r="D140" s="27"/>
      <c r="E140" s="30">
        <v>42745</v>
      </c>
      <c r="F140" s="29">
        <v>680387.2</v>
      </c>
      <c r="G140" s="29">
        <v>476271.04</v>
      </c>
      <c r="H140" s="29">
        <v>404830.38</v>
      </c>
      <c r="I140" s="29">
        <f t="shared" si="6"/>
        <v>71440.659999999974</v>
      </c>
      <c r="J140" s="29">
        <v>204116.15999999997</v>
      </c>
      <c r="K140" s="27" t="s">
        <v>333</v>
      </c>
      <c r="L140" s="27" t="s">
        <v>53</v>
      </c>
      <c r="M140" s="27"/>
    </row>
    <row r="141" spans="1:13" x14ac:dyDescent="0.25">
      <c r="A141" s="133"/>
      <c r="B141" s="54" t="s">
        <v>241</v>
      </c>
      <c r="C141" s="27"/>
      <c r="D141" s="27"/>
      <c r="E141" s="30">
        <v>42745</v>
      </c>
      <c r="F141" s="29">
        <v>180799.52</v>
      </c>
      <c r="G141" s="29">
        <v>89003.62</v>
      </c>
      <c r="H141" s="29">
        <v>75653.08</v>
      </c>
      <c r="I141" s="29">
        <f t="shared" si="6"/>
        <v>13350.539999999994</v>
      </c>
      <c r="J141" s="29">
        <v>91795.9</v>
      </c>
      <c r="K141" s="27" t="s">
        <v>334</v>
      </c>
      <c r="L141" s="27" t="s">
        <v>53</v>
      </c>
      <c r="M141" s="27"/>
    </row>
    <row r="142" spans="1:13" x14ac:dyDescent="0.25">
      <c r="A142" s="133"/>
      <c r="B142" s="54" t="s">
        <v>706</v>
      </c>
      <c r="C142" s="27"/>
      <c r="D142" s="27"/>
      <c r="E142" s="30">
        <v>42850</v>
      </c>
      <c r="F142" s="29">
        <v>34291812.5</v>
      </c>
      <c r="G142" s="29">
        <v>34291812</v>
      </c>
      <c r="H142" s="29">
        <v>29148040.199999999</v>
      </c>
      <c r="I142" s="29">
        <v>5143771.8000000007</v>
      </c>
      <c r="J142" s="29">
        <v>0.5</v>
      </c>
      <c r="K142" s="27" t="s">
        <v>232</v>
      </c>
      <c r="L142" s="27" t="s">
        <v>53</v>
      </c>
      <c r="M142" s="27"/>
    </row>
    <row r="143" spans="1:13" x14ac:dyDescent="0.25">
      <c r="A143" s="133"/>
      <c r="B143" s="54" t="s">
        <v>706</v>
      </c>
      <c r="C143" s="27"/>
      <c r="D143" s="27"/>
      <c r="E143" s="30">
        <v>42850</v>
      </c>
      <c r="F143" s="29">
        <v>37061450</v>
      </c>
      <c r="G143" s="29">
        <v>36970650</v>
      </c>
      <c r="H143" s="29">
        <v>31425052.5</v>
      </c>
      <c r="I143" s="29">
        <v>5545597.5</v>
      </c>
      <c r="J143" s="29">
        <v>90800</v>
      </c>
      <c r="K143" s="27" t="s">
        <v>232</v>
      </c>
      <c r="L143" s="27" t="s">
        <v>53</v>
      </c>
      <c r="M143" s="27"/>
    </row>
    <row r="144" spans="1:13" x14ac:dyDescent="0.25">
      <c r="A144" s="133"/>
      <c r="B144" s="54" t="s">
        <v>957</v>
      </c>
      <c r="C144" s="27"/>
      <c r="D144" s="27"/>
      <c r="E144" s="30">
        <v>42916</v>
      </c>
      <c r="F144" s="29">
        <v>3698472.73</v>
      </c>
      <c r="G144" s="29">
        <v>3328625.46</v>
      </c>
      <c r="H144" s="29">
        <v>2829331.64</v>
      </c>
      <c r="I144" s="29">
        <v>499293.82</v>
      </c>
      <c r="J144" s="29">
        <v>369847.27</v>
      </c>
      <c r="K144" s="27" t="s">
        <v>965</v>
      </c>
      <c r="L144" s="27" t="s">
        <v>53</v>
      </c>
      <c r="M144" s="27"/>
    </row>
    <row r="145" spans="1:13" x14ac:dyDescent="0.25">
      <c r="A145" s="133"/>
      <c r="B145" s="54" t="s">
        <v>957</v>
      </c>
      <c r="C145" s="27"/>
      <c r="D145" s="27"/>
      <c r="E145" s="30">
        <v>42916</v>
      </c>
      <c r="F145" s="29">
        <v>998762</v>
      </c>
      <c r="G145" s="29">
        <v>898885.8</v>
      </c>
      <c r="H145" s="29">
        <v>764052.93</v>
      </c>
      <c r="I145" s="29">
        <v>134832.87</v>
      </c>
      <c r="J145" s="29">
        <v>99876.199999999953</v>
      </c>
      <c r="K145" s="27" t="s">
        <v>333</v>
      </c>
      <c r="L145" s="27" t="s">
        <v>53</v>
      </c>
      <c r="M145" s="27"/>
    </row>
    <row r="146" spans="1:13" x14ac:dyDescent="0.25">
      <c r="A146" s="133"/>
      <c r="B146" s="54" t="s">
        <v>957</v>
      </c>
      <c r="C146" s="27"/>
      <c r="D146" s="27"/>
      <c r="E146" s="30">
        <v>42916</v>
      </c>
      <c r="F146" s="29">
        <v>5679182.4800000004</v>
      </c>
      <c r="G146" s="29">
        <v>5111264.2300000004</v>
      </c>
      <c r="H146" s="29">
        <v>4344574.5999999996</v>
      </c>
      <c r="I146" s="29">
        <v>766689.63</v>
      </c>
      <c r="J146" s="29">
        <v>567918.25</v>
      </c>
      <c r="K146" s="27" t="s">
        <v>966</v>
      </c>
      <c r="L146" s="27" t="s">
        <v>53</v>
      </c>
      <c r="M146" s="27"/>
    </row>
    <row r="147" spans="1:13" x14ac:dyDescent="0.25">
      <c r="A147" s="133"/>
      <c r="B147" s="54" t="s">
        <v>957</v>
      </c>
      <c r="C147" s="27"/>
      <c r="D147" s="27"/>
      <c r="E147" s="30">
        <v>42916</v>
      </c>
      <c r="F147" s="29">
        <v>5033220.4000000004</v>
      </c>
      <c r="G147" s="29">
        <v>3774915.3</v>
      </c>
      <c r="H147" s="29">
        <v>3208678</v>
      </c>
      <c r="I147" s="29">
        <v>566237.30000000005</v>
      </c>
      <c r="J147" s="29">
        <v>1258305.1000000006</v>
      </c>
      <c r="K147" s="27" t="s">
        <v>310</v>
      </c>
      <c r="L147" s="27" t="s">
        <v>53</v>
      </c>
      <c r="M147" s="27"/>
    </row>
    <row r="148" spans="1:13" x14ac:dyDescent="0.25">
      <c r="A148" s="133"/>
      <c r="B148" s="54" t="s">
        <v>1052</v>
      </c>
      <c r="C148" s="27"/>
      <c r="D148" s="27"/>
      <c r="E148" s="30">
        <v>42930</v>
      </c>
      <c r="F148" s="29">
        <v>6036090.8300000001</v>
      </c>
      <c r="G148" s="29">
        <v>5432481.75</v>
      </c>
      <c r="H148" s="29">
        <v>4617609.49</v>
      </c>
      <c r="I148" s="29">
        <f t="shared" ref="I148:I149" si="7">G148-H148</f>
        <v>814872.25999999978</v>
      </c>
      <c r="J148" s="29">
        <v>603609.08000000007</v>
      </c>
      <c r="K148" s="27" t="s">
        <v>1043</v>
      </c>
      <c r="L148" s="27" t="s">
        <v>53</v>
      </c>
      <c r="M148" s="27"/>
    </row>
    <row r="149" spans="1:13" s="96" customFormat="1" x14ac:dyDescent="0.25">
      <c r="A149" s="133"/>
      <c r="B149" s="129" t="s">
        <v>1177</v>
      </c>
      <c r="C149" s="93"/>
      <c r="D149" s="93"/>
      <c r="E149" s="128">
        <v>42976</v>
      </c>
      <c r="F149" s="29">
        <f t="shared" ref="F149" si="8">G149+J149</f>
        <v>2294057.6</v>
      </c>
      <c r="G149" s="127">
        <v>1605840.32</v>
      </c>
      <c r="H149" s="127">
        <v>1364964.27</v>
      </c>
      <c r="I149" s="29">
        <f t="shared" si="7"/>
        <v>240876.05000000005</v>
      </c>
      <c r="J149" s="29">
        <v>688217.28</v>
      </c>
      <c r="K149" s="27" t="s">
        <v>1181</v>
      </c>
      <c r="L149" s="93" t="s">
        <v>53</v>
      </c>
      <c r="M149" s="93"/>
    </row>
    <row r="150" spans="1:13" ht="15.75" x14ac:dyDescent="0.25">
      <c r="A150" s="133"/>
      <c r="B150" s="55" t="s">
        <v>285</v>
      </c>
      <c r="C150" s="27"/>
      <c r="D150" s="27"/>
      <c r="E150" s="30"/>
      <c r="F150" s="29"/>
      <c r="G150" s="29"/>
      <c r="H150" s="29"/>
      <c r="I150" s="29"/>
      <c r="J150" s="29"/>
      <c r="K150" s="27"/>
      <c r="L150" s="27"/>
      <c r="M150" s="27"/>
    </row>
    <row r="151" spans="1:13" x14ac:dyDescent="0.25">
      <c r="A151" s="133"/>
      <c r="B151" s="54" t="s">
        <v>286</v>
      </c>
      <c r="C151" s="27"/>
      <c r="D151" s="27"/>
      <c r="E151" s="30">
        <v>42663</v>
      </c>
      <c r="F151" s="29"/>
      <c r="G151" s="29">
        <v>381150</v>
      </c>
      <c r="H151" s="29">
        <v>343035</v>
      </c>
      <c r="I151" s="29">
        <f>G151-H151</f>
        <v>38115</v>
      </c>
      <c r="J151" s="29"/>
      <c r="K151" s="27" t="s">
        <v>335</v>
      </c>
      <c r="L151" s="27" t="s">
        <v>53</v>
      </c>
      <c r="M151" s="27"/>
    </row>
    <row r="152" spans="1:13" ht="15.75" x14ac:dyDescent="0.25">
      <c r="A152" s="133"/>
      <c r="B152" s="60" t="s">
        <v>286</v>
      </c>
      <c r="C152" s="27"/>
      <c r="D152" s="27"/>
      <c r="E152" s="30">
        <v>42671</v>
      </c>
      <c r="F152" s="29"/>
      <c r="G152" s="29">
        <v>381150</v>
      </c>
      <c r="H152" s="29">
        <v>343035</v>
      </c>
      <c r="I152" s="29">
        <f>G152-H152</f>
        <v>38115</v>
      </c>
      <c r="J152" s="29"/>
      <c r="K152" s="27" t="s">
        <v>336</v>
      </c>
      <c r="L152" s="27" t="s">
        <v>53</v>
      </c>
      <c r="M152" s="27"/>
    </row>
    <row r="153" spans="1:13" x14ac:dyDescent="0.25">
      <c r="A153" s="133"/>
      <c r="B153" s="54" t="s">
        <v>286</v>
      </c>
      <c r="C153" s="27"/>
      <c r="D153" s="27"/>
      <c r="E153" s="30">
        <v>42709</v>
      </c>
      <c r="F153" s="29"/>
      <c r="G153" s="29">
        <v>381150</v>
      </c>
      <c r="H153" s="29">
        <v>343035</v>
      </c>
      <c r="I153" s="29">
        <f>G153-H153</f>
        <v>38115</v>
      </c>
      <c r="J153" s="29"/>
      <c r="K153" s="27" t="s">
        <v>337</v>
      </c>
      <c r="L153" s="27" t="s">
        <v>53</v>
      </c>
      <c r="M153" s="27"/>
    </row>
    <row r="154" spans="1:13" x14ac:dyDescent="0.25">
      <c r="A154" s="133"/>
      <c r="B154" s="54" t="s">
        <v>286</v>
      </c>
      <c r="C154" s="27"/>
      <c r="D154" s="27"/>
      <c r="E154" s="30">
        <v>42709</v>
      </c>
      <c r="F154" s="29"/>
      <c r="G154" s="29">
        <v>381150</v>
      </c>
      <c r="H154" s="29">
        <v>343035</v>
      </c>
      <c r="I154" s="29">
        <f>G154-H154</f>
        <v>38115</v>
      </c>
      <c r="J154" s="29"/>
      <c r="K154" s="27" t="s">
        <v>338</v>
      </c>
      <c r="L154" s="27" t="s">
        <v>53</v>
      </c>
      <c r="M154" s="27"/>
    </row>
    <row r="155" spans="1:13" x14ac:dyDescent="0.25">
      <c r="A155" s="133"/>
      <c r="B155" s="54" t="s">
        <v>286</v>
      </c>
      <c r="C155" s="27"/>
      <c r="D155" s="27"/>
      <c r="E155" s="28">
        <v>42822</v>
      </c>
      <c r="F155" s="29"/>
      <c r="G155" s="29">
        <f>H155+I155</f>
        <v>381150</v>
      </c>
      <c r="H155" s="29">
        <v>343035</v>
      </c>
      <c r="I155" s="29">
        <v>38115</v>
      </c>
      <c r="J155" s="29"/>
      <c r="K155" s="27" t="s">
        <v>669</v>
      </c>
      <c r="L155" s="27" t="s">
        <v>53</v>
      </c>
      <c r="M155" s="27"/>
    </row>
    <row r="156" spans="1:13" ht="15.75" x14ac:dyDescent="0.25">
      <c r="A156" s="266"/>
      <c r="B156" s="265" t="s">
        <v>795</v>
      </c>
      <c r="C156" s="263"/>
      <c r="D156" s="263"/>
      <c r="E156" s="264"/>
      <c r="F156" s="29"/>
      <c r="G156" s="29"/>
      <c r="H156" s="29"/>
      <c r="I156" s="29"/>
      <c r="J156" s="29"/>
      <c r="K156" s="263"/>
      <c r="L156" s="263"/>
      <c r="M156" s="263"/>
    </row>
    <row r="157" spans="1:13" s="183" customFormat="1" x14ac:dyDescent="0.25">
      <c r="A157" s="97"/>
      <c r="B157" s="324" t="s">
        <v>796</v>
      </c>
      <c r="C157" s="130"/>
      <c r="D157" s="130"/>
      <c r="E157" s="326"/>
      <c r="F157" s="226">
        <v>5985114.6200000001</v>
      </c>
      <c r="G157" s="226">
        <v>3890324.5000000005</v>
      </c>
      <c r="H157" s="226">
        <v>3306775.8299999977</v>
      </c>
      <c r="I157" s="226">
        <v>583548.67000000272</v>
      </c>
      <c r="J157" s="328">
        <v>5401565.9499999974</v>
      </c>
      <c r="K157" s="329">
        <v>418</v>
      </c>
      <c r="L157" s="131" t="s">
        <v>53</v>
      </c>
      <c r="M157" s="330"/>
    </row>
    <row r="158" spans="1:13" ht="15.75" x14ac:dyDescent="0.25">
      <c r="A158" s="133"/>
      <c r="B158" s="55" t="s">
        <v>695</v>
      </c>
      <c r="C158" s="27"/>
      <c r="D158" s="27"/>
      <c r="E158" s="30"/>
      <c r="F158" s="29"/>
      <c r="G158" s="29"/>
      <c r="H158" s="29"/>
      <c r="I158" s="29"/>
      <c r="J158" s="29"/>
      <c r="K158" s="27"/>
      <c r="L158" s="27"/>
      <c r="M158" s="27"/>
    </row>
    <row r="159" spans="1:13" ht="30" x14ac:dyDescent="0.25">
      <c r="A159" s="133"/>
      <c r="B159" s="54" t="s">
        <v>696</v>
      </c>
      <c r="C159" s="27"/>
      <c r="D159" s="27"/>
      <c r="E159" s="30"/>
      <c r="F159" s="29"/>
      <c r="G159" s="29"/>
      <c r="H159" s="29"/>
      <c r="I159" s="29"/>
      <c r="J159" s="29"/>
      <c r="K159" s="27"/>
      <c r="L159" s="27"/>
      <c r="M159" s="27"/>
    </row>
    <row r="160" spans="1:13" ht="30" x14ac:dyDescent="0.25">
      <c r="A160" s="133"/>
      <c r="B160" s="54" t="s">
        <v>697</v>
      </c>
      <c r="C160" s="27"/>
      <c r="D160" s="27"/>
      <c r="E160" s="30">
        <v>42746</v>
      </c>
      <c r="F160" s="29"/>
      <c r="G160" s="29">
        <v>6852477.5599999996</v>
      </c>
      <c r="H160" s="29">
        <v>6167229.7999999998</v>
      </c>
      <c r="I160" s="29">
        <v>685247.75999999978</v>
      </c>
      <c r="J160" s="29"/>
      <c r="K160" s="27" t="s">
        <v>707</v>
      </c>
      <c r="L160" s="27" t="s">
        <v>53</v>
      </c>
      <c r="M160" s="27"/>
    </row>
    <row r="161" spans="1:13" x14ac:dyDescent="0.25">
      <c r="A161" s="133"/>
      <c r="B161" s="54" t="s">
        <v>697</v>
      </c>
      <c r="C161" s="27"/>
      <c r="D161" s="27"/>
      <c r="E161" s="30">
        <v>42746</v>
      </c>
      <c r="F161" s="29"/>
      <c r="G161" s="29">
        <v>6852477.5599999996</v>
      </c>
      <c r="H161" s="29">
        <v>6167229.7999999998</v>
      </c>
      <c r="I161" s="29">
        <v>685247.75999999978</v>
      </c>
      <c r="J161" s="29"/>
      <c r="K161" s="27" t="s">
        <v>708</v>
      </c>
      <c r="L161" s="27" t="s">
        <v>53</v>
      </c>
      <c r="M161" s="27"/>
    </row>
    <row r="162" spans="1:13" ht="30" x14ac:dyDescent="0.25">
      <c r="A162" s="133"/>
      <c r="B162" s="54" t="s">
        <v>697</v>
      </c>
      <c r="C162" s="27"/>
      <c r="D162" s="27"/>
      <c r="E162" s="30">
        <v>42746</v>
      </c>
      <c r="F162" s="29"/>
      <c r="G162" s="29">
        <v>5210543.5199999996</v>
      </c>
      <c r="H162" s="29">
        <v>4689489.17</v>
      </c>
      <c r="I162" s="29">
        <v>521054.34999999963</v>
      </c>
      <c r="J162" s="29"/>
      <c r="K162" s="27" t="s">
        <v>709</v>
      </c>
      <c r="L162" s="27" t="s">
        <v>53</v>
      </c>
      <c r="M162" s="27"/>
    </row>
    <row r="163" spans="1:13" x14ac:dyDescent="0.25">
      <c r="A163" s="133"/>
      <c r="B163" s="54" t="s">
        <v>702</v>
      </c>
      <c r="C163" s="27"/>
      <c r="D163" s="27"/>
      <c r="E163" s="30"/>
      <c r="F163" s="29"/>
      <c r="G163" s="29"/>
      <c r="H163" s="29"/>
      <c r="I163" s="29"/>
      <c r="J163" s="29"/>
      <c r="K163" s="27"/>
      <c r="L163" s="27"/>
      <c r="M163" s="27"/>
    </row>
    <row r="164" spans="1:13" ht="30" x14ac:dyDescent="0.25">
      <c r="A164" s="133"/>
      <c r="B164" s="54" t="s">
        <v>703</v>
      </c>
      <c r="C164" s="27"/>
      <c r="D164" s="27"/>
      <c r="E164" s="30">
        <v>42746</v>
      </c>
      <c r="F164" s="29"/>
      <c r="G164" s="29">
        <v>342623.88</v>
      </c>
      <c r="H164" s="29">
        <v>308361.49</v>
      </c>
      <c r="I164" s="29">
        <v>34262.390000000014</v>
      </c>
      <c r="J164" s="29"/>
      <c r="K164" s="27" t="s">
        <v>707</v>
      </c>
      <c r="L164" s="27" t="s">
        <v>53</v>
      </c>
      <c r="M164" s="27"/>
    </row>
    <row r="165" spans="1:13" x14ac:dyDescent="0.25">
      <c r="A165" s="133"/>
      <c r="B165" s="54" t="s">
        <v>703</v>
      </c>
      <c r="C165" s="27"/>
      <c r="D165" s="27"/>
      <c r="E165" s="30">
        <v>42746</v>
      </c>
      <c r="F165" s="29"/>
      <c r="G165" s="29">
        <v>342623.88</v>
      </c>
      <c r="H165" s="29">
        <v>308361.49</v>
      </c>
      <c r="I165" s="29">
        <v>34262.390000000014</v>
      </c>
      <c r="J165" s="29"/>
      <c r="K165" s="27" t="s">
        <v>708</v>
      </c>
      <c r="L165" s="27" t="s">
        <v>53</v>
      </c>
      <c r="M165" s="27"/>
    </row>
    <row r="166" spans="1:13" ht="30" x14ac:dyDescent="0.25">
      <c r="A166" s="133"/>
      <c r="B166" s="54" t="s">
        <v>703</v>
      </c>
      <c r="C166" s="27"/>
      <c r="D166" s="27"/>
      <c r="E166" s="30">
        <v>42746</v>
      </c>
      <c r="F166" s="29"/>
      <c r="G166" s="29">
        <v>260527.18</v>
      </c>
      <c r="H166" s="29">
        <v>234474.46</v>
      </c>
      <c r="I166" s="29">
        <v>26052.720000000001</v>
      </c>
      <c r="J166" s="29"/>
      <c r="K166" s="27" t="s">
        <v>709</v>
      </c>
      <c r="L166" s="27" t="s">
        <v>53</v>
      </c>
      <c r="M166" s="27"/>
    </row>
    <row r="167" spans="1:13" x14ac:dyDescent="0.25">
      <c r="A167" s="133"/>
      <c r="B167" s="54" t="s">
        <v>704</v>
      </c>
      <c r="C167" s="27"/>
      <c r="D167" s="27"/>
      <c r="E167" s="30"/>
      <c r="F167" s="29"/>
      <c r="G167" s="29"/>
      <c r="H167" s="29"/>
      <c r="I167" s="29"/>
      <c r="J167" s="29"/>
      <c r="K167" s="27"/>
      <c r="L167" s="27"/>
      <c r="M167" s="27"/>
    </row>
    <row r="168" spans="1:13" ht="30" x14ac:dyDescent="0.25">
      <c r="A168" s="133"/>
      <c r="B168" s="54" t="s">
        <v>705</v>
      </c>
      <c r="C168" s="27"/>
      <c r="D168" s="27"/>
      <c r="E168" s="30">
        <v>42746</v>
      </c>
      <c r="F168" s="29"/>
      <c r="G168" s="29">
        <v>1798775.36</v>
      </c>
      <c r="H168" s="29">
        <v>1618897.82</v>
      </c>
      <c r="I168" s="29">
        <v>179877.54000000004</v>
      </c>
      <c r="J168" s="29"/>
      <c r="K168" s="27" t="s">
        <v>707</v>
      </c>
      <c r="L168" s="27" t="s">
        <v>53</v>
      </c>
      <c r="M168" s="27"/>
    </row>
    <row r="169" spans="1:13" x14ac:dyDescent="0.25">
      <c r="A169" s="133"/>
      <c r="B169" s="54" t="s">
        <v>705</v>
      </c>
      <c r="C169" s="27"/>
      <c r="D169" s="27"/>
      <c r="E169" s="30">
        <v>42746</v>
      </c>
      <c r="F169" s="29"/>
      <c r="G169" s="29">
        <v>1798775.36</v>
      </c>
      <c r="H169" s="29">
        <v>1618897.82</v>
      </c>
      <c r="I169" s="29">
        <v>179877.54000000004</v>
      </c>
      <c r="J169" s="29"/>
      <c r="K169" s="27" t="s">
        <v>708</v>
      </c>
      <c r="L169" s="27" t="s">
        <v>53</v>
      </c>
      <c r="M169" s="27"/>
    </row>
    <row r="170" spans="1:13" ht="30" x14ac:dyDescent="0.25">
      <c r="A170" s="133"/>
      <c r="B170" s="54" t="s">
        <v>705</v>
      </c>
      <c r="C170" s="27"/>
      <c r="D170" s="27"/>
      <c r="E170" s="30">
        <v>42746</v>
      </c>
      <c r="F170" s="29"/>
      <c r="G170" s="29">
        <v>1367767.67</v>
      </c>
      <c r="H170" s="29">
        <v>1230990.8999999999</v>
      </c>
      <c r="I170" s="29">
        <v>136776.77000000002</v>
      </c>
      <c r="J170" s="29"/>
      <c r="K170" s="27" t="s">
        <v>709</v>
      </c>
      <c r="L170" s="27" t="s">
        <v>53</v>
      </c>
      <c r="M170" s="27"/>
    </row>
    <row r="171" spans="1:13" ht="30" x14ac:dyDescent="0.25">
      <c r="A171" s="139" t="s">
        <v>339</v>
      </c>
      <c r="B171" s="61"/>
      <c r="C171" s="49"/>
      <c r="D171" s="49"/>
      <c r="E171" s="56"/>
      <c r="F171" s="72"/>
      <c r="G171" s="72"/>
      <c r="H171" s="72"/>
      <c r="I171" s="72"/>
      <c r="J171" s="72"/>
      <c r="K171" s="49"/>
      <c r="L171" s="49"/>
      <c r="M171" s="49"/>
    </row>
    <row r="172" spans="1:13" ht="15.75" x14ac:dyDescent="0.25">
      <c r="A172" s="133"/>
      <c r="B172" s="55" t="s">
        <v>240</v>
      </c>
      <c r="C172" s="27"/>
      <c r="D172" s="27"/>
      <c r="E172" s="30"/>
      <c r="F172" s="29"/>
      <c r="G172" s="29"/>
      <c r="H172" s="29"/>
      <c r="I172" s="29"/>
      <c r="J172" s="29"/>
      <c r="K172" s="27"/>
      <c r="L172" s="27"/>
      <c r="M172" s="27"/>
    </row>
    <row r="173" spans="1:13" ht="30" x14ac:dyDescent="0.25">
      <c r="A173" s="133"/>
      <c r="B173" s="59" t="s">
        <v>241</v>
      </c>
      <c r="C173" s="27"/>
      <c r="D173" s="27"/>
      <c r="E173" s="30">
        <v>42726</v>
      </c>
      <c r="F173" s="29">
        <v>6773940.9400000004</v>
      </c>
      <c r="G173" s="29">
        <v>6096546.8499999996</v>
      </c>
      <c r="H173" s="29">
        <v>5182064.82</v>
      </c>
      <c r="I173" s="29">
        <f t="shared" ref="I173:I185" si="9">G173-H173</f>
        <v>914482.02999999933</v>
      </c>
      <c r="J173" s="29">
        <v>677394.09000000078</v>
      </c>
      <c r="K173" s="27" t="s">
        <v>340</v>
      </c>
      <c r="L173" s="27" t="s">
        <v>20</v>
      </c>
      <c r="M173" s="27"/>
    </row>
    <row r="174" spans="1:13" ht="30" x14ac:dyDescent="0.25">
      <c r="A174" s="133"/>
      <c r="B174" s="54" t="s">
        <v>241</v>
      </c>
      <c r="C174" s="27"/>
      <c r="D174" s="27"/>
      <c r="E174" s="30">
        <v>42726</v>
      </c>
      <c r="F174" s="29">
        <v>13299397.83</v>
      </c>
      <c r="G174" s="29">
        <v>11969458.050000001</v>
      </c>
      <c r="H174" s="29">
        <v>10174039.34</v>
      </c>
      <c r="I174" s="29">
        <f t="shared" si="9"/>
        <v>1795418.7100000009</v>
      </c>
      <c r="J174" s="29">
        <v>1329939.7799999993</v>
      </c>
      <c r="K174" s="27" t="s">
        <v>341</v>
      </c>
      <c r="L174" s="27" t="s">
        <v>20</v>
      </c>
      <c r="M174" s="27"/>
    </row>
    <row r="175" spans="1:13" x14ac:dyDescent="0.25">
      <c r="A175" s="133"/>
      <c r="B175" s="54" t="s">
        <v>241</v>
      </c>
      <c r="C175" s="27"/>
      <c r="D175" s="27"/>
      <c r="E175" s="30">
        <v>42726</v>
      </c>
      <c r="F175" s="29">
        <v>197328.01</v>
      </c>
      <c r="G175" s="29">
        <v>138129.60999999999</v>
      </c>
      <c r="H175" s="29">
        <v>117410.17</v>
      </c>
      <c r="I175" s="29">
        <f t="shared" si="9"/>
        <v>20719.439999999988</v>
      </c>
      <c r="J175" s="29">
        <v>59198.400000000023</v>
      </c>
      <c r="K175" s="27" t="s">
        <v>342</v>
      </c>
      <c r="L175" s="27" t="s">
        <v>20</v>
      </c>
      <c r="M175" s="27"/>
    </row>
    <row r="176" spans="1:13" x14ac:dyDescent="0.25">
      <c r="A176" s="133"/>
      <c r="B176" s="54" t="s">
        <v>241</v>
      </c>
      <c r="C176" s="27"/>
      <c r="D176" s="27"/>
      <c r="E176" s="30">
        <v>42726</v>
      </c>
      <c r="F176" s="29">
        <v>587138.73</v>
      </c>
      <c r="G176" s="29">
        <v>528424.86</v>
      </c>
      <c r="H176" s="29">
        <v>449161.13</v>
      </c>
      <c r="I176" s="29">
        <f t="shared" si="9"/>
        <v>79263.729999999981</v>
      </c>
      <c r="J176" s="29">
        <v>58713.869999999995</v>
      </c>
      <c r="K176" s="27" t="s">
        <v>343</v>
      </c>
      <c r="L176" s="27" t="s">
        <v>20</v>
      </c>
      <c r="M176" s="27"/>
    </row>
    <row r="177" spans="1:13" x14ac:dyDescent="0.25">
      <c r="A177" s="133"/>
      <c r="B177" s="54" t="s">
        <v>241</v>
      </c>
      <c r="C177" s="27"/>
      <c r="D177" s="27"/>
      <c r="E177" s="30">
        <v>42726</v>
      </c>
      <c r="F177" s="29">
        <v>4559651.43</v>
      </c>
      <c r="G177" s="29">
        <v>3191756</v>
      </c>
      <c r="H177" s="29">
        <v>2712992.6</v>
      </c>
      <c r="I177" s="29">
        <f t="shared" si="9"/>
        <v>478763.39999999991</v>
      </c>
      <c r="J177" s="29">
        <v>1367895.4299999997</v>
      </c>
      <c r="K177" s="27" t="s">
        <v>710</v>
      </c>
      <c r="L177" s="27" t="s">
        <v>20</v>
      </c>
      <c r="M177" s="27"/>
    </row>
    <row r="178" spans="1:13" x14ac:dyDescent="0.25">
      <c r="A178" s="133"/>
      <c r="B178" s="54" t="s">
        <v>241</v>
      </c>
      <c r="C178" s="27"/>
      <c r="D178" s="27"/>
      <c r="E178" s="30">
        <v>42726</v>
      </c>
      <c r="F178" s="29">
        <v>1727122.47</v>
      </c>
      <c r="G178" s="29">
        <v>1554410.22</v>
      </c>
      <c r="H178" s="29">
        <v>1321248.69</v>
      </c>
      <c r="I178" s="29">
        <f t="shared" si="9"/>
        <v>233161.53000000003</v>
      </c>
      <c r="J178" s="29">
        <v>172712.25</v>
      </c>
      <c r="K178" s="27" t="s">
        <v>711</v>
      </c>
      <c r="L178" s="27" t="s">
        <v>20</v>
      </c>
      <c r="M178" s="27"/>
    </row>
    <row r="179" spans="1:13" x14ac:dyDescent="0.25">
      <c r="A179" s="133"/>
      <c r="B179" s="54" t="s">
        <v>241</v>
      </c>
      <c r="C179" s="27"/>
      <c r="D179" s="27"/>
      <c r="E179" s="30">
        <v>42726</v>
      </c>
      <c r="F179" s="29">
        <v>6812326.9500000002</v>
      </c>
      <c r="G179" s="29">
        <v>6131094.25</v>
      </c>
      <c r="H179" s="29">
        <v>5211430.1100000003</v>
      </c>
      <c r="I179" s="29">
        <f t="shared" si="9"/>
        <v>919664.13999999966</v>
      </c>
      <c r="J179" s="29">
        <v>681232.70000000019</v>
      </c>
      <c r="K179" s="27" t="s">
        <v>344</v>
      </c>
      <c r="L179" s="27" t="s">
        <v>20</v>
      </c>
      <c r="M179" s="27"/>
    </row>
    <row r="180" spans="1:13" x14ac:dyDescent="0.25">
      <c r="A180" s="133"/>
      <c r="B180" s="54" t="s">
        <v>241</v>
      </c>
      <c r="C180" s="27"/>
      <c r="D180" s="27"/>
      <c r="E180" s="30">
        <v>42726</v>
      </c>
      <c r="F180" s="29">
        <v>5394897.9199999999</v>
      </c>
      <c r="G180" s="29">
        <v>4855408.13</v>
      </c>
      <c r="H180" s="29">
        <v>4127096.91</v>
      </c>
      <c r="I180" s="29">
        <f t="shared" si="9"/>
        <v>728311.21999999974</v>
      </c>
      <c r="J180" s="29">
        <v>539489.79</v>
      </c>
      <c r="K180" s="27" t="s">
        <v>345</v>
      </c>
      <c r="L180" s="27" t="s">
        <v>20</v>
      </c>
      <c r="M180" s="27"/>
    </row>
    <row r="181" spans="1:13" x14ac:dyDescent="0.25">
      <c r="A181" s="133"/>
      <c r="B181" s="54" t="s">
        <v>241</v>
      </c>
      <c r="C181" s="27"/>
      <c r="D181" s="27"/>
      <c r="E181" s="30">
        <v>42726</v>
      </c>
      <c r="F181" s="29">
        <v>1264501.0799999996</v>
      </c>
      <c r="G181" s="29">
        <v>731341.82</v>
      </c>
      <c r="H181" s="29">
        <v>621640.55000000005</v>
      </c>
      <c r="I181" s="29">
        <f t="shared" si="9"/>
        <v>109701.2699999999</v>
      </c>
      <c r="J181" s="29">
        <v>533159.25999999978</v>
      </c>
      <c r="K181" s="27" t="s">
        <v>347</v>
      </c>
      <c r="L181" s="27" t="s">
        <v>20</v>
      </c>
      <c r="M181" s="27"/>
    </row>
    <row r="182" spans="1:13" x14ac:dyDescent="0.25">
      <c r="A182" s="133"/>
      <c r="B182" s="54" t="s">
        <v>241</v>
      </c>
      <c r="C182" s="27"/>
      <c r="D182" s="27"/>
      <c r="E182" s="30">
        <v>42745</v>
      </c>
      <c r="F182" s="29">
        <v>1251461.6100000001</v>
      </c>
      <c r="G182" s="29">
        <v>938029.4</v>
      </c>
      <c r="H182" s="29">
        <v>797324.99</v>
      </c>
      <c r="I182" s="29">
        <f t="shared" si="9"/>
        <v>140704.41000000003</v>
      </c>
      <c r="J182" s="29">
        <v>313432.21000000008</v>
      </c>
      <c r="K182" s="27" t="s">
        <v>348</v>
      </c>
      <c r="L182" s="27" t="s">
        <v>20</v>
      </c>
      <c r="M182" s="27"/>
    </row>
    <row r="183" spans="1:13" x14ac:dyDescent="0.25">
      <c r="A183" s="133"/>
      <c r="B183" s="54" t="s">
        <v>241</v>
      </c>
      <c r="C183" s="27"/>
      <c r="D183" s="27"/>
      <c r="E183" s="30">
        <v>42745</v>
      </c>
      <c r="F183" s="29">
        <v>632711.31999999995</v>
      </c>
      <c r="G183" s="29">
        <v>230698.72</v>
      </c>
      <c r="H183" s="29">
        <v>196093.91</v>
      </c>
      <c r="I183" s="29">
        <f t="shared" si="9"/>
        <v>34604.81</v>
      </c>
      <c r="J183" s="29">
        <v>402012.6</v>
      </c>
      <c r="K183" s="27" t="s">
        <v>349</v>
      </c>
      <c r="L183" s="27" t="s">
        <v>20</v>
      </c>
      <c r="M183" s="27"/>
    </row>
    <row r="184" spans="1:13" x14ac:dyDescent="0.25">
      <c r="A184" s="133"/>
      <c r="B184" s="54" t="s">
        <v>241</v>
      </c>
      <c r="C184" s="27"/>
      <c r="D184" s="27"/>
      <c r="E184" s="30">
        <v>42745</v>
      </c>
      <c r="F184" s="29">
        <v>619142.88</v>
      </c>
      <c r="G184" s="29">
        <v>520272</v>
      </c>
      <c r="H184" s="29">
        <v>442231.2</v>
      </c>
      <c r="I184" s="29">
        <f t="shared" si="9"/>
        <v>78040.799999999988</v>
      </c>
      <c r="J184" s="29">
        <v>98870.879999999976</v>
      </c>
      <c r="K184" s="27" t="s">
        <v>350</v>
      </c>
      <c r="L184" s="27" t="s">
        <v>20</v>
      </c>
      <c r="M184" s="27"/>
    </row>
    <row r="185" spans="1:13" x14ac:dyDescent="0.25">
      <c r="A185" s="133"/>
      <c r="B185" s="54" t="s">
        <v>241</v>
      </c>
      <c r="C185" s="27"/>
      <c r="D185" s="27"/>
      <c r="E185" s="30">
        <v>42726</v>
      </c>
      <c r="F185" s="29">
        <v>4856241.3</v>
      </c>
      <c r="G185" s="29">
        <v>4798433.3</v>
      </c>
      <c r="H185" s="29">
        <v>4078668.31</v>
      </c>
      <c r="I185" s="29">
        <f t="shared" si="9"/>
        <v>719764.98999999976</v>
      </c>
      <c r="J185" s="29">
        <v>57808</v>
      </c>
      <c r="K185" s="27" t="s">
        <v>360</v>
      </c>
      <c r="L185" s="27" t="s">
        <v>20</v>
      </c>
      <c r="M185" s="27"/>
    </row>
    <row r="186" spans="1:13" x14ac:dyDescent="0.25">
      <c r="A186" s="133"/>
      <c r="B186" s="54" t="s">
        <v>706</v>
      </c>
      <c r="C186" s="27"/>
      <c r="D186" s="27"/>
      <c r="E186" s="30">
        <v>42857</v>
      </c>
      <c r="F186" s="29">
        <v>45863374</v>
      </c>
      <c r="G186" s="29">
        <v>45283895</v>
      </c>
      <c r="H186" s="29">
        <v>38491310.75</v>
      </c>
      <c r="I186" s="29">
        <v>6792584.25</v>
      </c>
      <c r="J186" s="29">
        <v>579479</v>
      </c>
      <c r="K186" s="27" t="s">
        <v>230</v>
      </c>
      <c r="L186" s="27" t="s">
        <v>20</v>
      </c>
      <c r="M186" s="27"/>
    </row>
    <row r="187" spans="1:13" x14ac:dyDescent="0.25">
      <c r="A187" s="133"/>
      <c r="B187" s="54" t="s">
        <v>957</v>
      </c>
      <c r="C187" s="27"/>
      <c r="D187" s="27"/>
      <c r="E187" s="30">
        <v>42916</v>
      </c>
      <c r="F187" s="29">
        <v>5788567.4400000004</v>
      </c>
      <c r="G187" s="29">
        <v>4341425.58</v>
      </c>
      <c r="H187" s="29">
        <v>3690211.74</v>
      </c>
      <c r="I187" s="29">
        <v>651213.84</v>
      </c>
      <c r="J187" s="29">
        <v>1447141.86</v>
      </c>
      <c r="K187" s="27" t="s">
        <v>272</v>
      </c>
      <c r="L187" s="27" t="s">
        <v>20</v>
      </c>
      <c r="M187" s="141"/>
    </row>
    <row r="188" spans="1:13" x14ac:dyDescent="0.25">
      <c r="A188" s="133"/>
      <c r="B188" s="54" t="s">
        <v>957</v>
      </c>
      <c r="C188" s="27"/>
      <c r="D188" s="27"/>
      <c r="E188" s="30">
        <v>42916</v>
      </c>
      <c r="F188" s="29">
        <v>643901.31999999995</v>
      </c>
      <c r="G188" s="29">
        <v>579511.18999999994</v>
      </c>
      <c r="H188" s="29">
        <v>492584.51</v>
      </c>
      <c r="I188" s="29">
        <v>86926.68</v>
      </c>
      <c r="J188" s="29">
        <v>64390.130000000005</v>
      </c>
      <c r="K188" s="27" t="s">
        <v>967</v>
      </c>
      <c r="L188" s="27" t="s">
        <v>20</v>
      </c>
      <c r="M188" s="142"/>
    </row>
    <row r="189" spans="1:13" x14ac:dyDescent="0.25">
      <c r="A189" s="133"/>
      <c r="B189" s="54" t="s">
        <v>957</v>
      </c>
      <c r="C189" s="27"/>
      <c r="D189" s="27"/>
      <c r="E189" s="30">
        <v>42916</v>
      </c>
      <c r="F189" s="29">
        <v>84969</v>
      </c>
      <c r="G189" s="29">
        <v>76472.100000000006</v>
      </c>
      <c r="H189" s="29">
        <v>65001.29</v>
      </c>
      <c r="I189" s="29">
        <f t="shared" ref="I189:I195" si="10">G189-H189</f>
        <v>11470.810000000005</v>
      </c>
      <c r="J189" s="29">
        <v>8496.8999999999942</v>
      </c>
      <c r="K189" s="27" t="s">
        <v>1057</v>
      </c>
      <c r="L189" s="27" t="s">
        <v>20</v>
      </c>
      <c r="M189" s="142"/>
    </row>
    <row r="190" spans="1:13" x14ac:dyDescent="0.25">
      <c r="A190" s="133"/>
      <c r="B190" s="54" t="s">
        <v>957</v>
      </c>
      <c r="C190" s="27"/>
      <c r="D190" s="27"/>
      <c r="E190" s="30">
        <v>42916</v>
      </c>
      <c r="F190" s="29">
        <v>143769</v>
      </c>
      <c r="G190" s="29">
        <v>129392.1</v>
      </c>
      <c r="H190" s="29">
        <v>109983.29</v>
      </c>
      <c r="I190" s="29">
        <f t="shared" si="10"/>
        <v>19408.810000000012</v>
      </c>
      <c r="J190" s="29">
        <v>14376.899999999994</v>
      </c>
      <c r="K190" s="27" t="s">
        <v>1058</v>
      </c>
      <c r="L190" s="27" t="s">
        <v>20</v>
      </c>
      <c r="M190" s="143"/>
    </row>
    <row r="191" spans="1:13" x14ac:dyDescent="0.25">
      <c r="A191" s="133"/>
      <c r="B191" s="54" t="s">
        <v>957</v>
      </c>
      <c r="C191" s="27"/>
      <c r="D191" s="27"/>
      <c r="E191" s="30">
        <v>42916</v>
      </c>
      <c r="F191" s="29">
        <v>151776</v>
      </c>
      <c r="G191" s="29">
        <v>136598.39999999999</v>
      </c>
      <c r="H191" s="29">
        <v>116108.64</v>
      </c>
      <c r="I191" s="29">
        <f t="shared" si="10"/>
        <v>20489.759999999995</v>
      </c>
      <c r="J191" s="29">
        <v>15177.600000000006</v>
      </c>
      <c r="K191" s="27" t="s">
        <v>1059</v>
      </c>
      <c r="L191" s="27" t="s">
        <v>20</v>
      </c>
      <c r="M191" s="143"/>
    </row>
    <row r="192" spans="1:13" x14ac:dyDescent="0.25">
      <c r="A192" s="133"/>
      <c r="B192" s="54" t="s">
        <v>957</v>
      </c>
      <c r="C192" s="27"/>
      <c r="D192" s="27"/>
      <c r="E192" s="30">
        <v>42916</v>
      </c>
      <c r="F192" s="29">
        <v>143769</v>
      </c>
      <c r="G192" s="29">
        <v>129392.1</v>
      </c>
      <c r="H192" s="29">
        <v>109983.29</v>
      </c>
      <c r="I192" s="29">
        <f t="shared" si="10"/>
        <v>19408.810000000012</v>
      </c>
      <c r="J192" s="29">
        <v>14376.899999999994</v>
      </c>
      <c r="K192" s="27" t="s">
        <v>1060</v>
      </c>
      <c r="L192" s="27" t="s">
        <v>20</v>
      </c>
      <c r="M192" s="143"/>
    </row>
    <row r="193" spans="1:13" x14ac:dyDescent="0.25">
      <c r="A193" s="133"/>
      <c r="B193" s="54" t="s">
        <v>957</v>
      </c>
      <c r="C193" s="27"/>
      <c r="D193" s="27"/>
      <c r="E193" s="30">
        <v>42916</v>
      </c>
      <c r="F193" s="29">
        <v>153986.56</v>
      </c>
      <c r="G193" s="29">
        <v>138587.9</v>
      </c>
      <c r="H193" s="29">
        <v>117799.72</v>
      </c>
      <c r="I193" s="29">
        <f t="shared" si="10"/>
        <v>20788.179999999993</v>
      </c>
      <c r="J193" s="29">
        <v>15398.660000000003</v>
      </c>
      <c r="K193" s="27" t="s">
        <v>1061</v>
      </c>
      <c r="L193" s="27" t="s">
        <v>20</v>
      </c>
      <c r="M193" s="143"/>
    </row>
    <row r="194" spans="1:13" x14ac:dyDescent="0.25">
      <c r="A194" s="133"/>
      <c r="B194" s="54" t="s">
        <v>957</v>
      </c>
      <c r="C194" s="27"/>
      <c r="D194" s="27"/>
      <c r="E194" s="30">
        <v>42928</v>
      </c>
      <c r="F194" s="29">
        <v>3745242.89</v>
      </c>
      <c r="G194" s="29">
        <v>3370718.6</v>
      </c>
      <c r="H194" s="29">
        <v>2865110.81</v>
      </c>
      <c r="I194" s="29">
        <f t="shared" si="10"/>
        <v>505607.79000000004</v>
      </c>
      <c r="J194" s="29">
        <v>374524.29000000004</v>
      </c>
      <c r="K194" s="27" t="s">
        <v>968</v>
      </c>
      <c r="L194" s="27" t="s">
        <v>20</v>
      </c>
      <c r="M194" s="143"/>
    </row>
    <row r="195" spans="1:13" x14ac:dyDescent="0.25">
      <c r="A195" s="133"/>
      <c r="B195" s="54" t="s">
        <v>1052</v>
      </c>
      <c r="C195" s="27"/>
      <c r="D195" s="27"/>
      <c r="E195" s="30">
        <v>42948</v>
      </c>
      <c r="F195" s="29">
        <v>2711782.64</v>
      </c>
      <c r="G195" s="29">
        <v>2440604.38</v>
      </c>
      <c r="H195" s="29">
        <v>2074513.72</v>
      </c>
      <c r="I195" s="29">
        <f t="shared" si="10"/>
        <v>366090.65999999992</v>
      </c>
      <c r="J195" s="29">
        <v>271178.26000000024</v>
      </c>
      <c r="K195" s="27" t="s">
        <v>1044</v>
      </c>
      <c r="L195" s="27" t="s">
        <v>20</v>
      </c>
      <c r="M195" s="143"/>
    </row>
    <row r="196" spans="1:13" ht="15.75" x14ac:dyDescent="0.25">
      <c r="A196" s="133"/>
      <c r="B196" s="55" t="s">
        <v>285</v>
      </c>
      <c r="C196" s="27"/>
      <c r="D196" s="27"/>
      <c r="E196" s="30"/>
      <c r="F196" s="29"/>
      <c r="G196" s="29"/>
      <c r="H196" s="29"/>
      <c r="I196" s="29"/>
      <c r="J196" s="29"/>
      <c r="K196" s="27"/>
      <c r="L196" s="27"/>
      <c r="M196" s="27"/>
    </row>
    <row r="197" spans="1:13" x14ac:dyDescent="0.25">
      <c r="A197" s="133"/>
      <c r="B197" s="54" t="s">
        <v>286</v>
      </c>
      <c r="C197" s="27"/>
      <c r="D197" s="27"/>
      <c r="E197" s="30">
        <v>42671</v>
      </c>
      <c r="F197" s="29"/>
      <c r="G197" s="29">
        <v>381150</v>
      </c>
      <c r="H197" s="29">
        <v>343035</v>
      </c>
      <c r="I197" s="29">
        <f>G197-H197</f>
        <v>38115</v>
      </c>
      <c r="J197" s="29"/>
      <c r="K197" s="27" t="s">
        <v>351</v>
      </c>
      <c r="L197" s="27" t="s">
        <v>20</v>
      </c>
      <c r="M197" s="27"/>
    </row>
    <row r="198" spans="1:13" x14ac:dyDescent="0.25">
      <c r="A198" s="133"/>
      <c r="B198" s="54" t="s">
        <v>286</v>
      </c>
      <c r="C198" s="27"/>
      <c r="D198" s="27"/>
      <c r="E198" s="30">
        <v>42695</v>
      </c>
      <c r="F198" s="29"/>
      <c r="G198" s="29">
        <v>381150</v>
      </c>
      <c r="H198" s="29">
        <v>343035</v>
      </c>
      <c r="I198" s="29">
        <f>G198-H198</f>
        <v>38115</v>
      </c>
      <c r="J198" s="29"/>
      <c r="K198" s="27" t="s">
        <v>352</v>
      </c>
      <c r="L198" s="27" t="s">
        <v>20</v>
      </c>
      <c r="M198" s="27"/>
    </row>
    <row r="199" spans="1:13" ht="15.75" x14ac:dyDescent="0.25">
      <c r="A199" s="133"/>
      <c r="B199" s="55" t="s">
        <v>795</v>
      </c>
      <c r="C199" s="27"/>
      <c r="D199" s="27"/>
      <c r="E199" s="30"/>
      <c r="F199" s="29"/>
      <c r="G199" s="29"/>
      <c r="H199" s="29"/>
      <c r="I199" s="29"/>
      <c r="J199" s="29"/>
      <c r="K199" s="27"/>
      <c r="L199" s="27"/>
      <c r="M199" s="27"/>
    </row>
    <row r="200" spans="1:13" s="183" customFormat="1" x14ac:dyDescent="0.25">
      <c r="A200" s="97"/>
      <c r="B200" s="331" t="s">
        <v>796</v>
      </c>
      <c r="C200" s="130"/>
      <c r="D200" s="130"/>
      <c r="E200" s="326"/>
      <c r="F200" s="226">
        <v>1754415.26</v>
      </c>
      <c r="G200" s="226">
        <v>1140369.9199999999</v>
      </c>
      <c r="H200" s="226">
        <v>969341.42</v>
      </c>
      <c r="I200" s="226">
        <v>171028.49999999988</v>
      </c>
      <c r="J200" s="328">
        <v>1583386.7600000002</v>
      </c>
      <c r="K200" s="329">
        <v>139</v>
      </c>
      <c r="L200" s="131" t="s">
        <v>20</v>
      </c>
      <c r="M200" s="332"/>
    </row>
    <row r="201" spans="1:13" s="183" customFormat="1" ht="15.75" x14ac:dyDescent="0.25">
      <c r="A201" s="133"/>
      <c r="B201" s="55" t="s">
        <v>695</v>
      </c>
      <c r="C201" s="27"/>
      <c r="D201" s="27"/>
      <c r="E201" s="30"/>
      <c r="F201" s="29"/>
      <c r="G201" s="29"/>
      <c r="H201" s="29"/>
      <c r="I201" s="29"/>
      <c r="J201" s="29"/>
      <c r="K201" s="27"/>
      <c r="L201" s="27"/>
      <c r="M201" s="27"/>
    </row>
    <row r="202" spans="1:13" ht="30" x14ac:dyDescent="0.25">
      <c r="A202" s="133"/>
      <c r="B202" s="54" t="s">
        <v>696</v>
      </c>
      <c r="C202" s="27"/>
      <c r="D202" s="27"/>
      <c r="E202" s="30"/>
      <c r="F202" s="29"/>
      <c r="G202" s="29"/>
      <c r="H202" s="29"/>
      <c r="I202" s="29"/>
      <c r="J202" s="29"/>
      <c r="K202" s="27"/>
      <c r="L202" s="27"/>
      <c r="M202" s="27"/>
    </row>
    <row r="203" spans="1:13" ht="30" x14ac:dyDescent="0.25">
      <c r="A203" s="133"/>
      <c r="B203" s="54" t="s">
        <v>697</v>
      </c>
      <c r="C203" s="27"/>
      <c r="D203" s="27"/>
      <c r="E203" s="30">
        <v>42746</v>
      </c>
      <c r="F203" s="29"/>
      <c r="G203" s="29">
        <v>6546580.3200000003</v>
      </c>
      <c r="H203" s="29">
        <v>5891922.29</v>
      </c>
      <c r="I203" s="29">
        <v>654658.03000000026</v>
      </c>
      <c r="J203" s="29"/>
      <c r="K203" s="27" t="s">
        <v>712</v>
      </c>
      <c r="L203" s="27" t="s">
        <v>20</v>
      </c>
      <c r="M203" s="27"/>
    </row>
    <row r="204" spans="1:13" ht="30" x14ac:dyDescent="0.25">
      <c r="A204" s="133"/>
      <c r="B204" s="54" t="s">
        <v>697</v>
      </c>
      <c r="C204" s="27"/>
      <c r="D204" s="27"/>
      <c r="E204" s="30">
        <v>42746</v>
      </c>
      <c r="F204" s="29"/>
      <c r="G204" s="29">
        <v>6813787.6799999997</v>
      </c>
      <c r="H204" s="29">
        <v>6132408.9100000001</v>
      </c>
      <c r="I204" s="29">
        <v>681378.76999999955</v>
      </c>
      <c r="J204" s="29"/>
      <c r="K204" s="27" t="s">
        <v>713</v>
      </c>
      <c r="L204" s="27" t="s">
        <v>20</v>
      </c>
      <c r="M204" s="27"/>
    </row>
    <row r="205" spans="1:13" ht="30" x14ac:dyDescent="0.25">
      <c r="A205" s="133"/>
      <c r="B205" s="54" t="s">
        <v>697</v>
      </c>
      <c r="C205" s="27"/>
      <c r="D205" s="27"/>
      <c r="E205" s="30">
        <v>42746</v>
      </c>
      <c r="F205" s="29"/>
      <c r="G205" s="29">
        <v>5611354.5599999996</v>
      </c>
      <c r="H205" s="29">
        <v>5050219.0999999996</v>
      </c>
      <c r="I205" s="29">
        <v>561135.46</v>
      </c>
      <c r="J205" s="29"/>
      <c r="K205" s="27" t="s">
        <v>714</v>
      </c>
      <c r="L205" s="27" t="s">
        <v>20</v>
      </c>
      <c r="M205" s="27"/>
    </row>
    <row r="206" spans="1:13" x14ac:dyDescent="0.25">
      <c r="A206" s="133"/>
      <c r="B206" s="54" t="s">
        <v>702</v>
      </c>
      <c r="C206" s="27"/>
      <c r="D206" s="27"/>
      <c r="E206" s="30"/>
      <c r="F206" s="29"/>
      <c r="G206" s="29"/>
      <c r="H206" s="29"/>
      <c r="I206" s="29"/>
      <c r="J206" s="29"/>
      <c r="K206" s="27"/>
      <c r="L206" s="27"/>
      <c r="M206" s="27"/>
    </row>
    <row r="207" spans="1:13" ht="30" x14ac:dyDescent="0.25">
      <c r="A207" s="133"/>
      <c r="B207" s="54" t="s">
        <v>703</v>
      </c>
      <c r="C207" s="27"/>
      <c r="D207" s="27"/>
      <c r="E207" s="30">
        <v>42746</v>
      </c>
      <c r="F207" s="29"/>
      <c r="G207" s="29">
        <v>327329.02</v>
      </c>
      <c r="H207" s="29">
        <v>294596.12</v>
      </c>
      <c r="I207" s="29">
        <v>32732.900000000023</v>
      </c>
      <c r="J207" s="29"/>
      <c r="K207" s="27" t="s">
        <v>712</v>
      </c>
      <c r="L207" s="27" t="s">
        <v>20</v>
      </c>
      <c r="M207" s="27"/>
    </row>
    <row r="208" spans="1:13" ht="30" x14ac:dyDescent="0.25">
      <c r="A208" s="133"/>
      <c r="B208" s="54" t="s">
        <v>703</v>
      </c>
      <c r="C208" s="27"/>
      <c r="D208" s="27"/>
      <c r="E208" s="30">
        <v>42746</v>
      </c>
      <c r="F208" s="29"/>
      <c r="G208" s="29">
        <v>340689.38</v>
      </c>
      <c r="H208" s="29">
        <v>306620.44</v>
      </c>
      <c r="I208" s="29">
        <v>34068.94</v>
      </c>
      <c r="J208" s="29"/>
      <c r="K208" s="27" t="s">
        <v>713</v>
      </c>
      <c r="L208" s="27" t="s">
        <v>20</v>
      </c>
      <c r="M208" s="27"/>
    </row>
    <row r="209" spans="1:13" ht="30" x14ac:dyDescent="0.25">
      <c r="A209" s="133"/>
      <c r="B209" s="54" t="s">
        <v>703</v>
      </c>
      <c r="C209" s="27"/>
      <c r="D209" s="27"/>
      <c r="E209" s="30">
        <v>42746</v>
      </c>
      <c r="F209" s="29"/>
      <c r="G209" s="29">
        <v>280567.73</v>
      </c>
      <c r="H209" s="29">
        <v>252510.96</v>
      </c>
      <c r="I209" s="29">
        <v>28056.76999999999</v>
      </c>
      <c r="J209" s="29"/>
      <c r="K209" s="27" t="s">
        <v>714</v>
      </c>
      <c r="L209" s="27" t="s">
        <v>20</v>
      </c>
      <c r="M209" s="27"/>
    </row>
    <row r="210" spans="1:13" x14ac:dyDescent="0.25">
      <c r="A210" s="133"/>
      <c r="B210" s="54" t="s">
        <v>704</v>
      </c>
      <c r="C210" s="27"/>
      <c r="D210" s="27"/>
      <c r="E210" s="30"/>
      <c r="F210" s="29"/>
      <c r="G210" s="29"/>
      <c r="H210" s="29"/>
      <c r="I210" s="29"/>
      <c r="J210" s="29"/>
      <c r="K210" s="27"/>
      <c r="L210" s="27"/>
      <c r="M210" s="27"/>
    </row>
    <row r="211" spans="1:13" ht="30" x14ac:dyDescent="0.25">
      <c r="A211" s="133"/>
      <c r="B211" s="54" t="s">
        <v>705</v>
      </c>
      <c r="C211" s="27"/>
      <c r="D211" s="27"/>
      <c r="E211" s="30">
        <v>42746</v>
      </c>
      <c r="F211" s="29"/>
      <c r="G211" s="29">
        <v>1718477.33</v>
      </c>
      <c r="H211" s="29">
        <v>1546629.6</v>
      </c>
      <c r="I211" s="29">
        <v>171847.72999999998</v>
      </c>
      <c r="J211" s="29"/>
      <c r="K211" s="27" t="s">
        <v>712</v>
      </c>
      <c r="L211" s="27" t="s">
        <v>20</v>
      </c>
      <c r="M211" s="27"/>
    </row>
    <row r="212" spans="1:13" ht="30" x14ac:dyDescent="0.25">
      <c r="A212" s="133"/>
      <c r="B212" s="54" t="s">
        <v>705</v>
      </c>
      <c r="C212" s="27"/>
      <c r="D212" s="27"/>
      <c r="E212" s="30">
        <v>42746</v>
      </c>
      <c r="F212" s="29"/>
      <c r="G212" s="29">
        <v>1788619.27</v>
      </c>
      <c r="H212" s="29">
        <v>1609757.34</v>
      </c>
      <c r="I212" s="29">
        <v>178861.92999999993</v>
      </c>
      <c r="J212" s="29"/>
      <c r="K212" s="27" t="s">
        <v>713</v>
      </c>
      <c r="L212" s="27" t="s">
        <v>20</v>
      </c>
      <c r="M212" s="27"/>
    </row>
    <row r="213" spans="1:13" ht="30" x14ac:dyDescent="0.25">
      <c r="A213" s="133"/>
      <c r="B213" s="54" t="s">
        <v>705</v>
      </c>
      <c r="C213" s="27"/>
      <c r="D213" s="27"/>
      <c r="E213" s="30">
        <v>42746</v>
      </c>
      <c r="F213" s="29"/>
      <c r="G213" s="29">
        <v>1472980.57</v>
      </c>
      <c r="H213" s="29">
        <v>1325682.51</v>
      </c>
      <c r="I213" s="29">
        <v>147298.06000000006</v>
      </c>
      <c r="J213" s="29"/>
      <c r="K213" s="27" t="s">
        <v>714</v>
      </c>
      <c r="L213" s="27" t="s">
        <v>20</v>
      </c>
      <c r="M213" s="27"/>
    </row>
    <row r="214" spans="1:13" ht="45" x14ac:dyDescent="0.25">
      <c r="A214" s="139" t="s">
        <v>353</v>
      </c>
      <c r="B214" s="61"/>
      <c r="C214" s="49"/>
      <c r="D214" s="49"/>
      <c r="E214" s="56"/>
      <c r="F214" s="72"/>
      <c r="G214" s="72"/>
      <c r="H214" s="72"/>
      <c r="I214" s="72"/>
      <c r="J214" s="72"/>
      <c r="K214" s="49"/>
      <c r="L214" s="49"/>
      <c r="M214" s="49"/>
    </row>
    <row r="215" spans="1:13" ht="15.75" x14ac:dyDescent="0.25">
      <c r="A215" s="133"/>
      <c r="B215" s="55" t="s">
        <v>240</v>
      </c>
      <c r="C215" s="27"/>
      <c r="D215" s="27"/>
      <c r="E215" s="30"/>
      <c r="F215" s="29"/>
      <c r="G215" s="29"/>
      <c r="H215" s="29"/>
      <c r="I215" s="29"/>
      <c r="J215" s="29"/>
      <c r="K215" s="27"/>
      <c r="L215" s="27"/>
      <c r="M215" s="27"/>
    </row>
    <row r="216" spans="1:13" x14ac:dyDescent="0.25">
      <c r="A216" s="133"/>
      <c r="B216" s="59" t="s">
        <v>241</v>
      </c>
      <c r="C216" s="27"/>
      <c r="D216" s="27"/>
      <c r="E216" s="30">
        <v>42726</v>
      </c>
      <c r="F216" s="29">
        <f t="shared" ref="F216:F227" si="11">G216+J216</f>
        <v>7235535.7800000003</v>
      </c>
      <c r="G216" s="29">
        <v>6511982.21</v>
      </c>
      <c r="H216" s="29">
        <v>5535184.8799999999</v>
      </c>
      <c r="I216" s="29">
        <f t="shared" ref="I216:I228" si="12">G216-H216</f>
        <v>976797.33000000007</v>
      </c>
      <c r="J216" s="29">
        <v>723553.5700000003</v>
      </c>
      <c r="K216" s="27" t="s">
        <v>354</v>
      </c>
      <c r="L216" s="27" t="s">
        <v>39</v>
      </c>
      <c r="M216" s="27"/>
    </row>
    <row r="217" spans="1:13" x14ac:dyDescent="0.25">
      <c r="A217" s="133"/>
      <c r="B217" s="54" t="s">
        <v>241</v>
      </c>
      <c r="C217" s="27"/>
      <c r="D217" s="27"/>
      <c r="E217" s="30">
        <v>42726</v>
      </c>
      <c r="F217" s="29">
        <f t="shared" si="11"/>
        <v>15829532.060000001</v>
      </c>
      <c r="G217" s="29">
        <v>14246578.85</v>
      </c>
      <c r="H217" s="29">
        <v>12109592.02</v>
      </c>
      <c r="I217" s="29">
        <f t="shared" si="12"/>
        <v>2136986.83</v>
      </c>
      <c r="J217" s="29">
        <v>1582953.2100000009</v>
      </c>
      <c r="K217" s="27" t="s">
        <v>355</v>
      </c>
      <c r="L217" s="27" t="s">
        <v>39</v>
      </c>
      <c r="M217" s="27"/>
    </row>
    <row r="218" spans="1:13" x14ac:dyDescent="0.25">
      <c r="A218" s="133"/>
      <c r="B218" s="54" t="s">
        <v>241</v>
      </c>
      <c r="C218" s="27"/>
      <c r="D218" s="27"/>
      <c r="E218" s="30">
        <v>42726</v>
      </c>
      <c r="F218" s="29">
        <f t="shared" si="11"/>
        <v>609584.72</v>
      </c>
      <c r="G218" s="29">
        <v>304792.36</v>
      </c>
      <c r="H218" s="29">
        <v>259073.51</v>
      </c>
      <c r="I218" s="29">
        <f t="shared" si="12"/>
        <v>45718.849999999977</v>
      </c>
      <c r="J218" s="29">
        <v>304792.36</v>
      </c>
      <c r="K218" s="27" t="s">
        <v>356</v>
      </c>
      <c r="L218" s="27" t="s">
        <v>39</v>
      </c>
      <c r="M218" s="27"/>
    </row>
    <row r="219" spans="1:13" ht="30" x14ac:dyDescent="0.25">
      <c r="A219" s="133"/>
      <c r="B219" s="54" t="s">
        <v>241</v>
      </c>
      <c r="C219" s="27"/>
      <c r="D219" s="27"/>
      <c r="E219" s="30">
        <v>42726</v>
      </c>
      <c r="F219" s="29">
        <f t="shared" si="11"/>
        <v>754674.96</v>
      </c>
      <c r="G219" s="29">
        <v>377337.48</v>
      </c>
      <c r="H219" s="29">
        <v>320736.86</v>
      </c>
      <c r="I219" s="29">
        <f t="shared" si="12"/>
        <v>56600.619999999995</v>
      </c>
      <c r="J219" s="29">
        <v>377337.48</v>
      </c>
      <c r="K219" s="27" t="s">
        <v>357</v>
      </c>
      <c r="L219" s="27" t="s">
        <v>39</v>
      </c>
      <c r="M219" s="27"/>
    </row>
    <row r="220" spans="1:13" x14ac:dyDescent="0.25">
      <c r="A220" s="133"/>
      <c r="B220" s="54" t="s">
        <v>241</v>
      </c>
      <c r="C220" s="27"/>
      <c r="D220" s="27"/>
      <c r="E220" s="30">
        <v>42726</v>
      </c>
      <c r="F220" s="29">
        <f t="shared" si="11"/>
        <v>223142.72</v>
      </c>
      <c r="G220" s="29">
        <v>111571.36</v>
      </c>
      <c r="H220" s="29">
        <v>94835.66</v>
      </c>
      <c r="I220" s="29">
        <f t="shared" si="12"/>
        <v>16735.699999999997</v>
      </c>
      <c r="J220" s="29">
        <v>111571.36</v>
      </c>
      <c r="K220" s="27" t="s">
        <v>358</v>
      </c>
      <c r="L220" s="27" t="s">
        <v>39</v>
      </c>
      <c r="M220" s="27"/>
    </row>
    <row r="221" spans="1:13" x14ac:dyDescent="0.25">
      <c r="A221" s="133"/>
      <c r="B221" s="54" t="s">
        <v>241</v>
      </c>
      <c r="C221" s="27"/>
      <c r="D221" s="27"/>
      <c r="E221" s="30">
        <v>42726</v>
      </c>
      <c r="F221" s="29">
        <f t="shared" si="11"/>
        <v>309281</v>
      </c>
      <c r="G221" s="29">
        <v>216496.7</v>
      </c>
      <c r="H221" s="29">
        <v>184022.2</v>
      </c>
      <c r="I221" s="29">
        <f t="shared" si="12"/>
        <v>32474.5</v>
      </c>
      <c r="J221" s="29">
        <v>92784.299999999988</v>
      </c>
      <c r="K221" s="27" t="s">
        <v>359</v>
      </c>
      <c r="L221" s="27" t="s">
        <v>39</v>
      </c>
      <c r="M221" s="27"/>
    </row>
    <row r="222" spans="1:13" x14ac:dyDescent="0.25">
      <c r="A222" s="133"/>
      <c r="B222" s="54" t="s">
        <v>241</v>
      </c>
      <c r="C222" s="27"/>
      <c r="D222" s="27"/>
      <c r="E222" s="30">
        <v>42726</v>
      </c>
      <c r="F222" s="29">
        <f t="shared" si="11"/>
        <v>985258.86</v>
      </c>
      <c r="G222" s="29">
        <v>492629.43</v>
      </c>
      <c r="H222" s="29">
        <v>418735.02</v>
      </c>
      <c r="I222" s="29">
        <f t="shared" si="12"/>
        <v>73894.409999999974</v>
      </c>
      <c r="J222" s="29">
        <v>492629.43</v>
      </c>
      <c r="K222" s="27" t="s">
        <v>361</v>
      </c>
      <c r="L222" s="27" t="s">
        <v>39</v>
      </c>
      <c r="M222" s="27"/>
    </row>
    <row r="223" spans="1:13" x14ac:dyDescent="0.25">
      <c r="A223" s="133"/>
      <c r="B223" s="54" t="s">
        <v>241</v>
      </c>
      <c r="C223" s="27"/>
      <c r="D223" s="27"/>
      <c r="E223" s="30">
        <v>42726</v>
      </c>
      <c r="F223" s="29">
        <f t="shared" si="11"/>
        <v>1767327</v>
      </c>
      <c r="G223" s="29">
        <v>1237128.8999999999</v>
      </c>
      <c r="H223" s="29">
        <v>1051559.57</v>
      </c>
      <c r="I223" s="29">
        <f t="shared" si="12"/>
        <v>185569.32999999984</v>
      </c>
      <c r="J223" s="29">
        <v>530198.10000000009</v>
      </c>
      <c r="K223" s="27" t="s">
        <v>362</v>
      </c>
      <c r="L223" s="27" t="s">
        <v>39</v>
      </c>
      <c r="M223" s="27"/>
    </row>
    <row r="224" spans="1:13" x14ac:dyDescent="0.25">
      <c r="A224" s="133"/>
      <c r="B224" s="54" t="s">
        <v>241</v>
      </c>
      <c r="C224" s="27"/>
      <c r="D224" s="27"/>
      <c r="E224" s="30">
        <v>42726</v>
      </c>
      <c r="F224" s="29">
        <f t="shared" si="11"/>
        <v>344071.15</v>
      </c>
      <c r="G224" s="29">
        <v>240849.8</v>
      </c>
      <c r="H224" s="29">
        <v>204722.33</v>
      </c>
      <c r="I224" s="29">
        <f t="shared" si="12"/>
        <v>36127.47</v>
      </c>
      <c r="J224" s="29">
        <v>103221.35000000003</v>
      </c>
      <c r="K224" s="27" t="s">
        <v>363</v>
      </c>
      <c r="L224" s="27" t="s">
        <v>39</v>
      </c>
      <c r="M224" s="27"/>
    </row>
    <row r="225" spans="1:13" x14ac:dyDescent="0.25">
      <c r="A225" s="133"/>
      <c r="B225" s="54" t="s">
        <v>241</v>
      </c>
      <c r="C225" s="27"/>
      <c r="D225" s="27"/>
      <c r="E225" s="30">
        <v>42733</v>
      </c>
      <c r="F225" s="29">
        <f t="shared" si="11"/>
        <v>433810.96</v>
      </c>
      <c r="G225" s="29">
        <v>303667.67</v>
      </c>
      <c r="H225" s="29">
        <v>258117.52</v>
      </c>
      <c r="I225" s="29">
        <f t="shared" si="12"/>
        <v>45550.149999999994</v>
      </c>
      <c r="J225" s="29">
        <v>130143.29000000004</v>
      </c>
      <c r="K225" s="27" t="s">
        <v>364</v>
      </c>
      <c r="L225" s="27" t="s">
        <v>39</v>
      </c>
      <c r="M225" s="27"/>
    </row>
    <row r="226" spans="1:13" x14ac:dyDescent="0.25">
      <c r="A226" s="133"/>
      <c r="B226" s="54" t="s">
        <v>241</v>
      </c>
      <c r="C226" s="27"/>
      <c r="D226" s="27"/>
      <c r="E226" s="30">
        <v>42733</v>
      </c>
      <c r="F226" s="29">
        <f t="shared" si="11"/>
        <v>198910.34</v>
      </c>
      <c r="G226" s="29">
        <v>139237.24</v>
      </c>
      <c r="H226" s="29">
        <v>118351.65</v>
      </c>
      <c r="I226" s="29">
        <f t="shared" si="12"/>
        <v>20885.589999999997</v>
      </c>
      <c r="J226" s="29">
        <v>59673.100000000006</v>
      </c>
      <c r="K226" s="27" t="s">
        <v>365</v>
      </c>
      <c r="L226" s="27" t="s">
        <v>39</v>
      </c>
      <c r="M226" s="27"/>
    </row>
    <row r="227" spans="1:13" ht="15.75" x14ac:dyDescent="0.25">
      <c r="A227" s="133"/>
      <c r="B227" s="60" t="s">
        <v>241</v>
      </c>
      <c r="C227" s="27"/>
      <c r="D227" s="27"/>
      <c r="E227" s="30">
        <v>42745</v>
      </c>
      <c r="F227" s="29">
        <f t="shared" si="11"/>
        <v>403564.72</v>
      </c>
      <c r="G227" s="29">
        <v>282495.3</v>
      </c>
      <c r="H227" s="29">
        <v>240121.01</v>
      </c>
      <c r="I227" s="29">
        <f t="shared" si="12"/>
        <v>42374.289999999979</v>
      </c>
      <c r="J227" s="29">
        <v>121069.41999999998</v>
      </c>
      <c r="K227" s="27" t="s">
        <v>366</v>
      </c>
      <c r="L227" s="27" t="s">
        <v>39</v>
      </c>
      <c r="M227" s="27"/>
    </row>
    <row r="228" spans="1:13" ht="30" x14ac:dyDescent="0.25">
      <c r="A228" s="133"/>
      <c r="B228" s="54" t="s">
        <v>1053</v>
      </c>
      <c r="C228" s="27"/>
      <c r="D228" s="27"/>
      <c r="E228" s="30">
        <v>42900</v>
      </c>
      <c r="F228" s="29">
        <v>2728938.09</v>
      </c>
      <c r="G228" s="29">
        <v>2289791.94</v>
      </c>
      <c r="H228" s="29">
        <v>1946323.15</v>
      </c>
      <c r="I228" s="29">
        <f t="shared" si="12"/>
        <v>343468.79000000004</v>
      </c>
      <c r="J228" s="29">
        <v>439146.14999999991</v>
      </c>
      <c r="K228" s="27" t="s">
        <v>1062</v>
      </c>
      <c r="L228" s="27" t="s">
        <v>39</v>
      </c>
      <c r="M228" s="27"/>
    </row>
    <row r="229" spans="1:13" ht="15.75" x14ac:dyDescent="0.25">
      <c r="A229" s="133"/>
      <c r="B229" s="55" t="s">
        <v>283</v>
      </c>
      <c r="C229" s="27"/>
      <c r="D229" s="27"/>
      <c r="E229" s="30"/>
      <c r="F229" s="29"/>
      <c r="G229" s="29"/>
      <c r="H229" s="29"/>
      <c r="I229" s="29"/>
      <c r="J229" s="29"/>
      <c r="K229" s="27"/>
      <c r="L229" s="27"/>
      <c r="M229" s="27"/>
    </row>
    <row r="230" spans="1:13" x14ac:dyDescent="0.25">
      <c r="A230" s="133"/>
      <c r="B230" s="54" t="s">
        <v>284</v>
      </c>
      <c r="C230" s="27"/>
      <c r="D230" s="27"/>
      <c r="E230" s="28">
        <v>42779</v>
      </c>
      <c r="F230" s="29"/>
      <c r="G230" s="29">
        <v>31765767.440000001</v>
      </c>
      <c r="H230" s="29">
        <v>27000902.32</v>
      </c>
      <c r="I230" s="29">
        <v>4764865.120000001</v>
      </c>
      <c r="J230" s="29"/>
      <c r="K230" s="27" t="s">
        <v>403</v>
      </c>
      <c r="L230" s="27" t="s">
        <v>39</v>
      </c>
      <c r="M230" s="27"/>
    </row>
    <row r="231" spans="1:13" ht="15.75" x14ac:dyDescent="0.25">
      <c r="A231" s="133"/>
      <c r="B231" s="55" t="s">
        <v>285</v>
      </c>
      <c r="C231" s="27"/>
      <c r="D231" s="27"/>
      <c r="E231" s="30"/>
      <c r="F231" s="29"/>
      <c r="G231" s="29"/>
      <c r="H231" s="29"/>
      <c r="I231" s="29"/>
      <c r="J231" s="29"/>
      <c r="K231" s="27"/>
      <c r="L231" s="27"/>
      <c r="M231" s="27"/>
    </row>
    <row r="232" spans="1:13" x14ac:dyDescent="0.25">
      <c r="A232" s="133"/>
      <c r="B232" s="54" t="s">
        <v>286</v>
      </c>
      <c r="C232" s="27"/>
      <c r="D232" s="27"/>
      <c r="E232" s="30">
        <v>42661</v>
      </c>
      <c r="F232" s="29"/>
      <c r="G232" s="29">
        <v>381150</v>
      </c>
      <c r="H232" s="29">
        <v>343035</v>
      </c>
      <c r="I232" s="29">
        <f>G232-H232</f>
        <v>38115</v>
      </c>
      <c r="J232" s="29"/>
      <c r="K232" s="27" t="s">
        <v>367</v>
      </c>
      <c r="L232" s="27" t="s">
        <v>39</v>
      </c>
      <c r="M232" s="27"/>
    </row>
    <row r="233" spans="1:13" x14ac:dyDescent="0.25">
      <c r="A233" s="133"/>
      <c r="B233" s="54" t="s">
        <v>286</v>
      </c>
      <c r="C233" s="27"/>
      <c r="D233" s="27"/>
      <c r="E233" s="30">
        <v>42668</v>
      </c>
      <c r="F233" s="29"/>
      <c r="G233" s="29">
        <v>380250</v>
      </c>
      <c r="H233" s="29">
        <v>342225</v>
      </c>
      <c r="I233" s="29">
        <f>G233-H233</f>
        <v>38025</v>
      </c>
      <c r="J233" s="29"/>
      <c r="K233" s="27" t="s">
        <v>368</v>
      </c>
      <c r="L233" s="27" t="s">
        <v>39</v>
      </c>
      <c r="M233" s="27"/>
    </row>
    <row r="234" spans="1:13" x14ac:dyDescent="0.25">
      <c r="A234" s="133"/>
      <c r="B234" s="54" t="s">
        <v>286</v>
      </c>
      <c r="C234" s="27"/>
      <c r="D234" s="27"/>
      <c r="E234" s="30">
        <v>42709</v>
      </c>
      <c r="F234" s="29"/>
      <c r="G234" s="29">
        <v>381150</v>
      </c>
      <c r="H234" s="29">
        <v>343035</v>
      </c>
      <c r="I234" s="29">
        <f>G234-H234</f>
        <v>38115</v>
      </c>
      <c r="J234" s="29"/>
      <c r="K234" s="27" t="s">
        <v>369</v>
      </c>
      <c r="L234" s="27" t="s">
        <v>39</v>
      </c>
      <c r="M234" s="27"/>
    </row>
    <row r="235" spans="1:13" x14ac:dyDescent="0.25">
      <c r="A235" s="133"/>
      <c r="B235" s="54" t="s">
        <v>286</v>
      </c>
      <c r="C235" s="27"/>
      <c r="D235" s="27"/>
      <c r="E235" s="30">
        <v>42709</v>
      </c>
      <c r="F235" s="29"/>
      <c r="G235" s="29">
        <v>381150</v>
      </c>
      <c r="H235" s="29">
        <v>343035</v>
      </c>
      <c r="I235" s="29">
        <f>G235-H235</f>
        <v>38115</v>
      </c>
      <c r="J235" s="29"/>
      <c r="K235" s="27" t="s">
        <v>370</v>
      </c>
      <c r="L235" s="27" t="s">
        <v>39</v>
      </c>
      <c r="M235" s="27"/>
    </row>
    <row r="236" spans="1:13" x14ac:dyDescent="0.25">
      <c r="A236" s="133"/>
      <c r="B236" s="54" t="s">
        <v>286</v>
      </c>
      <c r="C236" s="27"/>
      <c r="D236" s="27"/>
      <c r="E236" s="30">
        <v>42709</v>
      </c>
      <c r="F236" s="29"/>
      <c r="G236" s="29">
        <v>381150</v>
      </c>
      <c r="H236" s="29">
        <v>343035</v>
      </c>
      <c r="I236" s="29">
        <f>G236-H236</f>
        <v>38115</v>
      </c>
      <c r="J236" s="29"/>
      <c r="K236" s="27" t="s">
        <v>371</v>
      </c>
      <c r="L236" s="27" t="s">
        <v>39</v>
      </c>
      <c r="M236" s="27"/>
    </row>
    <row r="237" spans="1:13" ht="15.75" x14ac:dyDescent="0.25">
      <c r="A237" s="133"/>
      <c r="B237" s="55" t="s">
        <v>795</v>
      </c>
      <c r="C237" s="27"/>
      <c r="D237" s="27"/>
      <c r="E237" s="30"/>
      <c r="F237" s="29"/>
      <c r="G237" s="29"/>
      <c r="H237" s="29"/>
      <c r="I237" s="29"/>
      <c r="J237" s="29"/>
      <c r="K237" s="27"/>
      <c r="L237" s="27"/>
      <c r="M237" s="27"/>
    </row>
    <row r="238" spans="1:13" s="183" customFormat="1" x14ac:dyDescent="0.25">
      <c r="A238" s="323"/>
      <c r="B238" s="324" t="s">
        <v>796</v>
      </c>
      <c r="C238" s="130"/>
      <c r="D238" s="130"/>
      <c r="E238" s="326"/>
      <c r="F238" s="226">
        <v>3180853.38</v>
      </c>
      <c r="G238" s="226">
        <v>2067554.6999999986</v>
      </c>
      <c r="H238" s="226">
        <v>1757489.1699999995</v>
      </c>
      <c r="I238" s="226">
        <v>310065.5299999991</v>
      </c>
      <c r="J238" s="226">
        <v>1113298.6800000013</v>
      </c>
      <c r="K238" s="329">
        <v>294</v>
      </c>
      <c r="L238" s="130" t="s">
        <v>39</v>
      </c>
      <c r="M238" s="130"/>
    </row>
    <row r="239" spans="1:13" s="183" customFormat="1" ht="15.75" x14ac:dyDescent="0.25">
      <c r="A239" s="133"/>
      <c r="B239" s="55" t="s">
        <v>695</v>
      </c>
      <c r="C239" s="27"/>
      <c r="D239" s="27"/>
      <c r="E239" s="30"/>
      <c r="F239" s="29"/>
      <c r="G239" s="29"/>
      <c r="H239" s="29"/>
      <c r="I239" s="29"/>
      <c r="J239" s="29"/>
      <c r="K239" s="27"/>
      <c r="L239" s="27"/>
      <c r="M239" s="27"/>
    </row>
    <row r="240" spans="1:13" ht="30" x14ac:dyDescent="0.25">
      <c r="A240" s="133"/>
      <c r="B240" s="54" t="s">
        <v>696</v>
      </c>
      <c r="C240" s="27"/>
      <c r="D240" s="27"/>
      <c r="E240" s="30"/>
      <c r="F240" s="29"/>
      <c r="G240" s="29"/>
      <c r="H240" s="29"/>
      <c r="I240" s="29"/>
      <c r="J240" s="29"/>
      <c r="K240" s="27"/>
      <c r="L240" s="27"/>
      <c r="M240" s="27"/>
    </row>
    <row r="241" spans="1:13" ht="30" x14ac:dyDescent="0.25">
      <c r="A241" s="133"/>
      <c r="B241" s="54" t="s">
        <v>697</v>
      </c>
      <c r="C241" s="27"/>
      <c r="D241" s="27"/>
      <c r="E241" s="30">
        <v>42746</v>
      </c>
      <c r="F241" s="29"/>
      <c r="G241" s="29">
        <v>5878561.9199999999</v>
      </c>
      <c r="H241" s="29">
        <v>5290705.7300000004</v>
      </c>
      <c r="I241" s="29">
        <v>587856.18999999948</v>
      </c>
      <c r="J241" s="29"/>
      <c r="K241" s="27" t="s">
        <v>715</v>
      </c>
      <c r="L241" s="27" t="s">
        <v>39</v>
      </c>
      <c r="M241" s="27"/>
    </row>
    <row r="242" spans="1:13" x14ac:dyDescent="0.25">
      <c r="A242" s="133"/>
      <c r="B242" s="54" t="s">
        <v>702</v>
      </c>
      <c r="C242" s="27"/>
      <c r="D242" s="27"/>
      <c r="E242" s="30"/>
      <c r="F242" s="29"/>
      <c r="G242" s="29"/>
      <c r="H242" s="29"/>
      <c r="I242" s="29"/>
      <c r="J242" s="29"/>
      <c r="K242" s="27"/>
      <c r="L242" s="27"/>
      <c r="M242" s="27"/>
    </row>
    <row r="243" spans="1:13" ht="30" x14ac:dyDescent="0.25">
      <c r="A243" s="133"/>
      <c r="B243" s="54" t="s">
        <v>703</v>
      </c>
      <c r="C243" s="27"/>
      <c r="D243" s="27"/>
      <c r="E243" s="30">
        <v>42746</v>
      </c>
      <c r="F243" s="29"/>
      <c r="G243" s="29">
        <v>293928.09999999998</v>
      </c>
      <c r="H243" s="29">
        <v>264535.28999999998</v>
      </c>
      <c r="I243" s="29">
        <v>29392.809999999998</v>
      </c>
      <c r="J243" s="29"/>
      <c r="K243" s="27" t="s">
        <v>715</v>
      </c>
      <c r="L243" s="27" t="s">
        <v>39</v>
      </c>
      <c r="M243" s="27"/>
    </row>
    <row r="244" spans="1:13" x14ac:dyDescent="0.25">
      <c r="A244" s="133"/>
      <c r="B244" s="54" t="s">
        <v>704</v>
      </c>
      <c r="C244" s="27"/>
      <c r="D244" s="27"/>
      <c r="E244" s="30"/>
      <c r="F244" s="29"/>
      <c r="G244" s="29"/>
      <c r="H244" s="29"/>
      <c r="I244" s="29"/>
      <c r="J244" s="29"/>
      <c r="K244" s="27"/>
      <c r="L244" s="27"/>
      <c r="M244" s="27"/>
    </row>
    <row r="245" spans="1:13" ht="30" x14ac:dyDescent="0.25">
      <c r="A245" s="133"/>
      <c r="B245" s="54" t="s">
        <v>705</v>
      </c>
      <c r="C245" s="27"/>
      <c r="D245" s="27"/>
      <c r="E245" s="30">
        <v>42746</v>
      </c>
      <c r="F245" s="29"/>
      <c r="G245" s="29">
        <v>1543122.5</v>
      </c>
      <c r="H245" s="29">
        <v>1388810.25</v>
      </c>
      <c r="I245" s="29">
        <v>154312.25</v>
      </c>
      <c r="J245" s="29"/>
      <c r="K245" s="27" t="s">
        <v>715</v>
      </c>
      <c r="L245" s="27" t="s">
        <v>39</v>
      </c>
      <c r="M245" s="27"/>
    </row>
    <row r="246" spans="1:13" ht="45" x14ac:dyDescent="0.25">
      <c r="A246" s="139" t="s">
        <v>372</v>
      </c>
      <c r="B246" s="61"/>
      <c r="C246" s="49"/>
      <c r="D246" s="49"/>
      <c r="E246" s="56"/>
      <c r="F246" s="72"/>
      <c r="G246" s="72"/>
      <c r="H246" s="72"/>
      <c r="I246" s="72"/>
      <c r="J246" s="72"/>
      <c r="K246" s="49"/>
      <c r="L246" s="49"/>
      <c r="M246" s="49"/>
    </row>
    <row r="247" spans="1:13" ht="15.75" x14ac:dyDescent="0.25">
      <c r="A247" s="133"/>
      <c r="B247" s="55" t="s">
        <v>240</v>
      </c>
      <c r="C247" s="27"/>
      <c r="D247" s="27"/>
      <c r="E247" s="30"/>
      <c r="F247" s="29"/>
      <c r="G247" s="29"/>
      <c r="H247" s="29"/>
      <c r="I247" s="29"/>
      <c r="J247" s="29"/>
      <c r="K247" s="27"/>
      <c r="L247" s="27"/>
      <c r="M247" s="27"/>
    </row>
    <row r="248" spans="1:13" x14ac:dyDescent="0.25">
      <c r="A248" s="133"/>
      <c r="B248" s="59" t="s">
        <v>241</v>
      </c>
      <c r="C248" s="27"/>
      <c r="D248" s="27"/>
      <c r="E248" s="30">
        <v>42726</v>
      </c>
      <c r="F248" s="29">
        <f>G248+J248</f>
        <v>20821903.989999998</v>
      </c>
      <c r="G248" s="29">
        <v>18739713.59</v>
      </c>
      <c r="H248" s="29">
        <v>15928756.550000001</v>
      </c>
      <c r="I248" s="29">
        <v>2810957.0399999991</v>
      </c>
      <c r="J248" s="29">
        <v>2082190.3999999985</v>
      </c>
      <c r="K248" s="27" t="s">
        <v>373</v>
      </c>
      <c r="L248" s="27" t="s">
        <v>44</v>
      </c>
      <c r="M248" s="27"/>
    </row>
    <row r="249" spans="1:13" x14ac:dyDescent="0.25">
      <c r="A249" s="133"/>
      <c r="B249" s="54" t="s">
        <v>241</v>
      </c>
      <c r="C249" s="27"/>
      <c r="D249" s="27"/>
      <c r="E249" s="30">
        <v>42726</v>
      </c>
      <c r="F249" s="29">
        <f t="shared" ref="F249:F275" si="13">G249+J249</f>
        <v>14040397.119999999</v>
      </c>
      <c r="G249" s="29">
        <v>12636357.41</v>
      </c>
      <c r="H249" s="29">
        <v>10740903.800000001</v>
      </c>
      <c r="I249" s="29">
        <v>1895453.6099999994</v>
      </c>
      <c r="J249" s="29">
        <v>1404039.709999999</v>
      </c>
      <c r="K249" s="27" t="s">
        <v>374</v>
      </c>
      <c r="L249" s="27" t="s">
        <v>44</v>
      </c>
      <c r="M249" s="27"/>
    </row>
    <row r="250" spans="1:13" ht="30" x14ac:dyDescent="0.25">
      <c r="A250" s="133"/>
      <c r="B250" s="54" t="s">
        <v>241</v>
      </c>
      <c r="C250" s="27"/>
      <c r="D250" s="27"/>
      <c r="E250" s="30">
        <v>42726</v>
      </c>
      <c r="F250" s="29">
        <f t="shared" si="13"/>
        <v>1825610</v>
      </c>
      <c r="G250" s="29">
        <v>1643049</v>
      </c>
      <c r="H250" s="29">
        <v>1396591.65</v>
      </c>
      <c r="I250" s="29">
        <v>246457.35000000009</v>
      </c>
      <c r="J250" s="29">
        <v>182561</v>
      </c>
      <c r="K250" s="27" t="s">
        <v>375</v>
      </c>
      <c r="L250" s="27" t="s">
        <v>44</v>
      </c>
      <c r="M250" s="27"/>
    </row>
    <row r="251" spans="1:13" x14ac:dyDescent="0.25">
      <c r="A251" s="133"/>
      <c r="B251" s="54" t="s">
        <v>241</v>
      </c>
      <c r="C251" s="27"/>
      <c r="D251" s="27"/>
      <c r="E251" s="30">
        <v>42726</v>
      </c>
      <c r="F251" s="29">
        <f t="shared" si="13"/>
        <v>13237898.07</v>
      </c>
      <c r="G251" s="29">
        <v>11914108.26</v>
      </c>
      <c r="H251" s="29">
        <v>10126992.02</v>
      </c>
      <c r="I251" s="29">
        <v>1787116.2400000002</v>
      </c>
      <c r="J251" s="29">
        <v>1323789.8100000005</v>
      </c>
      <c r="K251" s="27" t="s">
        <v>376</v>
      </c>
      <c r="L251" s="27" t="s">
        <v>44</v>
      </c>
      <c r="M251" s="27"/>
    </row>
    <row r="252" spans="1:13" x14ac:dyDescent="0.25">
      <c r="A252" s="133"/>
      <c r="B252" s="54" t="s">
        <v>241</v>
      </c>
      <c r="C252" s="27"/>
      <c r="D252" s="27"/>
      <c r="E252" s="30">
        <v>42726</v>
      </c>
      <c r="F252" s="29">
        <f t="shared" si="13"/>
        <v>1504724.62</v>
      </c>
      <c r="G252" s="29">
        <v>1354252.16</v>
      </c>
      <c r="H252" s="29">
        <v>1151114.3400000001</v>
      </c>
      <c r="I252" s="29">
        <v>203137.81999999983</v>
      </c>
      <c r="J252" s="29">
        <v>150472.4600000002</v>
      </c>
      <c r="K252" s="27" t="s">
        <v>377</v>
      </c>
      <c r="L252" s="27" t="s">
        <v>44</v>
      </c>
      <c r="M252" s="27"/>
    </row>
    <row r="253" spans="1:13" x14ac:dyDescent="0.25">
      <c r="A253" s="133"/>
      <c r="B253" s="54" t="s">
        <v>241</v>
      </c>
      <c r="C253" s="27"/>
      <c r="D253" s="27"/>
      <c r="E253" s="30">
        <v>42726</v>
      </c>
      <c r="F253" s="29">
        <f t="shared" si="13"/>
        <v>1061779.68</v>
      </c>
      <c r="G253" s="29">
        <v>955601.71</v>
      </c>
      <c r="H253" s="29">
        <v>812261.45</v>
      </c>
      <c r="I253" s="29">
        <v>143340.26</v>
      </c>
      <c r="J253" s="29">
        <v>106177.96999999997</v>
      </c>
      <c r="K253" s="27" t="s">
        <v>378</v>
      </c>
      <c r="L253" s="27" t="s">
        <v>44</v>
      </c>
      <c r="M253" s="27"/>
    </row>
    <row r="254" spans="1:13" x14ac:dyDescent="0.25">
      <c r="A254" s="133"/>
      <c r="B254" s="54" t="s">
        <v>241</v>
      </c>
      <c r="C254" s="27"/>
      <c r="D254" s="27"/>
      <c r="E254" s="30">
        <v>42726</v>
      </c>
      <c r="F254" s="29">
        <f t="shared" si="13"/>
        <v>910805.95</v>
      </c>
      <c r="G254" s="29">
        <v>637564.17000000004</v>
      </c>
      <c r="H254" s="29">
        <v>541929.54</v>
      </c>
      <c r="I254" s="29">
        <v>95634.63</v>
      </c>
      <c r="J254" s="29">
        <v>273241.77999999991</v>
      </c>
      <c r="K254" s="27" t="s">
        <v>379</v>
      </c>
      <c r="L254" s="27" t="s">
        <v>44</v>
      </c>
      <c r="M254" s="27"/>
    </row>
    <row r="255" spans="1:13" x14ac:dyDescent="0.25">
      <c r="A255" s="133"/>
      <c r="B255" s="54" t="s">
        <v>241</v>
      </c>
      <c r="C255" s="27"/>
      <c r="D255" s="27"/>
      <c r="E255" s="30">
        <v>42726</v>
      </c>
      <c r="F255" s="29">
        <f t="shared" si="13"/>
        <v>1022624.38</v>
      </c>
      <c r="G255" s="29">
        <v>920361.94</v>
      </c>
      <c r="H255" s="29">
        <v>782307.65</v>
      </c>
      <c r="I255" s="29">
        <v>138054.28999999992</v>
      </c>
      <c r="J255" s="29">
        <v>102262.44000000006</v>
      </c>
      <c r="K255" s="27" t="s">
        <v>380</v>
      </c>
      <c r="L255" s="27" t="s">
        <v>44</v>
      </c>
      <c r="M255" s="27"/>
    </row>
    <row r="256" spans="1:13" x14ac:dyDescent="0.25">
      <c r="A256" s="133"/>
      <c r="B256" s="54" t="s">
        <v>241</v>
      </c>
      <c r="C256" s="27"/>
      <c r="D256" s="27"/>
      <c r="E256" s="30">
        <v>42726</v>
      </c>
      <c r="F256" s="29">
        <f t="shared" si="13"/>
        <v>565459.96</v>
      </c>
      <c r="G256" s="29">
        <v>395821.97</v>
      </c>
      <c r="H256" s="29">
        <v>336448.67</v>
      </c>
      <c r="I256" s="29">
        <v>59373.299999999988</v>
      </c>
      <c r="J256" s="29">
        <v>169637.99</v>
      </c>
      <c r="K256" s="27" t="s">
        <v>381</v>
      </c>
      <c r="L256" s="27" t="s">
        <v>44</v>
      </c>
      <c r="M256" s="27"/>
    </row>
    <row r="257" spans="1:13" x14ac:dyDescent="0.25">
      <c r="A257" s="133"/>
      <c r="B257" s="54" t="s">
        <v>241</v>
      </c>
      <c r="C257" s="27"/>
      <c r="D257" s="27"/>
      <c r="E257" s="30">
        <v>42726</v>
      </c>
      <c r="F257" s="29">
        <f t="shared" si="13"/>
        <v>722059</v>
      </c>
      <c r="G257" s="29">
        <v>649853.1</v>
      </c>
      <c r="H257" s="29">
        <v>552375.14</v>
      </c>
      <c r="I257" s="29">
        <v>97477.959999999963</v>
      </c>
      <c r="J257" s="29">
        <v>72205.900000000023</v>
      </c>
      <c r="K257" s="27" t="s">
        <v>382</v>
      </c>
      <c r="L257" s="27" t="s">
        <v>44</v>
      </c>
      <c r="M257" s="27"/>
    </row>
    <row r="258" spans="1:13" ht="15.75" x14ac:dyDescent="0.25">
      <c r="A258" s="133"/>
      <c r="B258" s="60" t="s">
        <v>241</v>
      </c>
      <c r="C258" s="27"/>
      <c r="D258" s="27"/>
      <c r="E258" s="30">
        <v>42726</v>
      </c>
      <c r="F258" s="29">
        <f t="shared" si="13"/>
        <v>733550</v>
      </c>
      <c r="G258" s="29">
        <v>660195</v>
      </c>
      <c r="H258" s="29">
        <v>561165.75</v>
      </c>
      <c r="I258" s="29">
        <v>99029.25</v>
      </c>
      <c r="J258" s="29">
        <v>73355</v>
      </c>
      <c r="K258" s="27" t="s">
        <v>383</v>
      </c>
      <c r="L258" s="27" t="s">
        <v>44</v>
      </c>
      <c r="M258" s="27"/>
    </row>
    <row r="259" spans="1:13" x14ac:dyDescent="0.25">
      <c r="A259" s="133"/>
      <c r="B259" s="54" t="s">
        <v>241</v>
      </c>
      <c r="C259" s="27"/>
      <c r="D259" s="27"/>
      <c r="E259" s="30">
        <v>42726</v>
      </c>
      <c r="F259" s="29">
        <f t="shared" si="13"/>
        <v>1885749.57</v>
      </c>
      <c r="G259" s="29">
        <v>1603944.68</v>
      </c>
      <c r="H259" s="29">
        <v>1363352.98</v>
      </c>
      <c r="I259" s="29">
        <v>240591.69999999995</v>
      </c>
      <c r="J259" s="29">
        <v>281804.89000000013</v>
      </c>
      <c r="K259" s="27" t="s">
        <v>384</v>
      </c>
      <c r="L259" s="27" t="s">
        <v>44</v>
      </c>
      <c r="M259" s="27"/>
    </row>
    <row r="260" spans="1:13" ht="15.75" x14ac:dyDescent="0.25">
      <c r="A260" s="133"/>
      <c r="B260" s="60" t="s">
        <v>241</v>
      </c>
      <c r="C260" s="27"/>
      <c r="D260" s="27"/>
      <c r="E260" s="30">
        <v>42726</v>
      </c>
      <c r="F260" s="29">
        <f t="shared" si="13"/>
        <v>65193.48</v>
      </c>
      <c r="G260" s="29">
        <v>45635.44</v>
      </c>
      <c r="H260" s="29">
        <v>38790.120000000003</v>
      </c>
      <c r="I260" s="29">
        <v>6845.32</v>
      </c>
      <c r="J260" s="29">
        <v>19558.04</v>
      </c>
      <c r="K260" s="27" t="s">
        <v>385</v>
      </c>
      <c r="L260" s="27" t="s">
        <v>44</v>
      </c>
      <c r="M260" s="27"/>
    </row>
    <row r="261" spans="1:13" x14ac:dyDescent="0.25">
      <c r="A261" s="133"/>
      <c r="B261" s="54" t="s">
        <v>241</v>
      </c>
      <c r="C261" s="27"/>
      <c r="D261" s="27"/>
      <c r="E261" s="30">
        <v>42726</v>
      </c>
      <c r="F261" s="29">
        <f t="shared" si="13"/>
        <v>199277.39</v>
      </c>
      <c r="G261" s="29">
        <v>99638.7</v>
      </c>
      <c r="H261" s="29">
        <v>84692.9</v>
      </c>
      <c r="I261" s="62">
        <v>14945.800000000003</v>
      </c>
      <c r="J261" s="29">
        <v>99638.690000000017</v>
      </c>
      <c r="K261" s="27" t="s">
        <v>386</v>
      </c>
      <c r="L261" s="27" t="s">
        <v>44</v>
      </c>
      <c r="M261" s="27"/>
    </row>
    <row r="262" spans="1:13" x14ac:dyDescent="0.25">
      <c r="A262" s="133"/>
      <c r="B262" s="54" t="s">
        <v>241</v>
      </c>
      <c r="C262" s="27"/>
      <c r="D262" s="27"/>
      <c r="E262" s="30">
        <v>42726</v>
      </c>
      <c r="F262" s="29">
        <f t="shared" si="13"/>
        <v>1212877.46</v>
      </c>
      <c r="G262" s="29">
        <v>849014.22</v>
      </c>
      <c r="H262" s="29">
        <v>721662.09</v>
      </c>
      <c r="I262" s="29">
        <v>127352.13</v>
      </c>
      <c r="J262" s="29">
        <v>363863.24</v>
      </c>
      <c r="K262" s="27" t="s">
        <v>387</v>
      </c>
      <c r="L262" s="27" t="s">
        <v>44</v>
      </c>
      <c r="M262" s="27"/>
    </row>
    <row r="263" spans="1:13" x14ac:dyDescent="0.25">
      <c r="A263" s="133"/>
      <c r="B263" s="54" t="s">
        <v>241</v>
      </c>
      <c r="C263" s="27"/>
      <c r="D263" s="27"/>
      <c r="E263" s="30">
        <v>42726</v>
      </c>
      <c r="F263" s="29">
        <f t="shared" si="13"/>
        <v>189980.41</v>
      </c>
      <c r="G263" s="29">
        <v>132986.29</v>
      </c>
      <c r="H263" s="29">
        <v>113038.35</v>
      </c>
      <c r="I263" s="29">
        <v>19947.940000000002</v>
      </c>
      <c r="J263" s="29">
        <v>56994.119999999995</v>
      </c>
      <c r="K263" s="27" t="s">
        <v>388</v>
      </c>
      <c r="L263" s="27" t="s">
        <v>44</v>
      </c>
      <c r="M263" s="27"/>
    </row>
    <row r="264" spans="1:13" x14ac:dyDescent="0.25">
      <c r="A264" s="133"/>
      <c r="B264" s="54" t="s">
        <v>241</v>
      </c>
      <c r="C264" s="27"/>
      <c r="D264" s="27"/>
      <c r="E264" s="30">
        <v>42726</v>
      </c>
      <c r="F264" s="29">
        <f t="shared" si="13"/>
        <v>118735</v>
      </c>
      <c r="G264" s="29">
        <v>83114.5</v>
      </c>
      <c r="H264" s="29">
        <v>70647.33</v>
      </c>
      <c r="I264" s="29">
        <v>12467.169999999998</v>
      </c>
      <c r="J264" s="29">
        <v>35620.5</v>
      </c>
      <c r="K264" s="27" t="s">
        <v>389</v>
      </c>
      <c r="L264" s="27" t="s">
        <v>44</v>
      </c>
      <c r="M264" s="27"/>
    </row>
    <row r="265" spans="1:13" x14ac:dyDescent="0.25">
      <c r="A265" s="133"/>
      <c r="B265" s="54" t="s">
        <v>241</v>
      </c>
      <c r="C265" s="27"/>
      <c r="D265" s="27"/>
      <c r="E265" s="30">
        <v>42726</v>
      </c>
      <c r="F265" s="29">
        <f t="shared" si="13"/>
        <v>113999.28</v>
      </c>
      <c r="G265" s="29">
        <v>102599.35</v>
      </c>
      <c r="H265" s="29">
        <v>87209.45</v>
      </c>
      <c r="I265" s="29">
        <v>15389.900000000009</v>
      </c>
      <c r="J265" s="29">
        <v>11399.929999999993</v>
      </c>
      <c r="K265" s="27" t="s">
        <v>390</v>
      </c>
      <c r="L265" s="27" t="s">
        <v>44</v>
      </c>
      <c r="M265" s="27"/>
    </row>
    <row r="266" spans="1:13" x14ac:dyDescent="0.25">
      <c r="A266" s="133"/>
      <c r="B266" s="54" t="s">
        <v>241</v>
      </c>
      <c r="C266" s="27"/>
      <c r="D266" s="27"/>
      <c r="E266" s="30">
        <v>42726</v>
      </c>
      <c r="F266" s="29">
        <f t="shared" si="13"/>
        <v>2674530.8199999998</v>
      </c>
      <c r="G266" s="29">
        <v>1872171.57</v>
      </c>
      <c r="H266" s="29">
        <v>1591345.83</v>
      </c>
      <c r="I266" s="29">
        <v>280825.74</v>
      </c>
      <c r="J266" s="29">
        <v>802359.24999999977</v>
      </c>
      <c r="K266" s="27" t="s">
        <v>391</v>
      </c>
      <c r="L266" s="27" t="s">
        <v>44</v>
      </c>
      <c r="M266" s="27"/>
    </row>
    <row r="267" spans="1:13" x14ac:dyDescent="0.25">
      <c r="A267" s="133"/>
      <c r="B267" s="54" t="s">
        <v>241</v>
      </c>
      <c r="C267" s="27"/>
      <c r="D267" s="27"/>
      <c r="E267" s="30">
        <v>42726</v>
      </c>
      <c r="F267" s="29">
        <f t="shared" si="13"/>
        <v>23052776.550000001</v>
      </c>
      <c r="G267" s="29">
        <v>15289600</v>
      </c>
      <c r="H267" s="29">
        <v>12996160</v>
      </c>
      <c r="I267" s="29">
        <v>2293440</v>
      </c>
      <c r="J267" s="29">
        <v>7763176.5500000007</v>
      </c>
      <c r="K267" s="27" t="s">
        <v>392</v>
      </c>
      <c r="L267" s="27" t="s">
        <v>44</v>
      </c>
      <c r="M267" s="27"/>
    </row>
    <row r="268" spans="1:13" x14ac:dyDescent="0.25">
      <c r="A268" s="133"/>
      <c r="B268" s="54" t="s">
        <v>241</v>
      </c>
      <c r="C268" s="27"/>
      <c r="D268" s="27"/>
      <c r="E268" s="30">
        <v>42726</v>
      </c>
      <c r="F268" s="29">
        <f t="shared" si="13"/>
        <v>536740</v>
      </c>
      <c r="G268" s="29">
        <v>375718</v>
      </c>
      <c r="H268" s="29">
        <v>319360.3</v>
      </c>
      <c r="I268" s="29">
        <v>56357.700000000012</v>
      </c>
      <c r="J268" s="29">
        <v>161022</v>
      </c>
      <c r="K268" s="27" t="s">
        <v>393</v>
      </c>
      <c r="L268" s="27" t="s">
        <v>44</v>
      </c>
      <c r="M268" s="27"/>
    </row>
    <row r="269" spans="1:13" x14ac:dyDescent="0.25">
      <c r="A269" s="133"/>
      <c r="B269" s="54" t="s">
        <v>241</v>
      </c>
      <c r="C269" s="27"/>
      <c r="D269" s="27"/>
      <c r="E269" s="30">
        <v>42734</v>
      </c>
      <c r="F269" s="29">
        <f t="shared" si="13"/>
        <v>2212137.92</v>
      </c>
      <c r="G269" s="29">
        <v>1548496.54</v>
      </c>
      <c r="H269" s="29">
        <v>1316222.06</v>
      </c>
      <c r="I269" s="29">
        <v>232274.47999999998</v>
      </c>
      <c r="J269" s="29">
        <v>663641.37999999989</v>
      </c>
      <c r="K269" s="27" t="s">
        <v>394</v>
      </c>
      <c r="L269" s="27" t="s">
        <v>44</v>
      </c>
      <c r="M269" s="27"/>
    </row>
    <row r="270" spans="1:13" x14ac:dyDescent="0.25">
      <c r="A270" s="133"/>
      <c r="B270" s="54" t="s">
        <v>241</v>
      </c>
      <c r="C270" s="27"/>
      <c r="D270" s="27"/>
      <c r="E270" s="30">
        <v>42745</v>
      </c>
      <c r="F270" s="29">
        <f t="shared" si="13"/>
        <v>1259692.26</v>
      </c>
      <c r="G270" s="29">
        <v>881784.58</v>
      </c>
      <c r="H270" s="29">
        <v>749516.89</v>
      </c>
      <c r="I270" s="29">
        <v>132267.68999999994</v>
      </c>
      <c r="J270" s="29">
        <v>377907.68000000005</v>
      </c>
      <c r="K270" s="27" t="s">
        <v>395</v>
      </c>
      <c r="L270" s="27" t="s">
        <v>44</v>
      </c>
      <c r="M270" s="27"/>
    </row>
    <row r="271" spans="1:13" x14ac:dyDescent="0.25">
      <c r="A271" s="133"/>
      <c r="B271" s="54" t="s">
        <v>241</v>
      </c>
      <c r="C271" s="27"/>
      <c r="D271" s="27"/>
      <c r="E271" s="30">
        <v>42745</v>
      </c>
      <c r="F271" s="29">
        <f t="shared" si="13"/>
        <v>327271.36</v>
      </c>
      <c r="G271" s="29">
        <v>229089.95</v>
      </c>
      <c r="H271" s="29">
        <v>194726.46</v>
      </c>
      <c r="I271" s="29">
        <v>34363.49000000002</v>
      </c>
      <c r="J271" s="29">
        <v>98181.409999999974</v>
      </c>
      <c r="K271" s="27" t="s">
        <v>396</v>
      </c>
      <c r="L271" s="27" t="s">
        <v>44</v>
      </c>
      <c r="M271" s="27"/>
    </row>
    <row r="272" spans="1:13" x14ac:dyDescent="0.25">
      <c r="A272" s="133"/>
      <c r="B272" s="54" t="s">
        <v>241</v>
      </c>
      <c r="C272" s="27"/>
      <c r="D272" s="27"/>
      <c r="E272" s="30">
        <v>42745</v>
      </c>
      <c r="F272" s="29">
        <f t="shared" si="13"/>
        <v>147980.60999999999</v>
      </c>
      <c r="G272" s="29">
        <v>103586.42</v>
      </c>
      <c r="H272" s="29">
        <v>88048.46</v>
      </c>
      <c r="I272" s="29">
        <v>15537.959999999992</v>
      </c>
      <c r="J272" s="29">
        <v>44394.189999999988</v>
      </c>
      <c r="K272" s="27" t="s">
        <v>397</v>
      </c>
      <c r="L272" s="27" t="s">
        <v>44</v>
      </c>
      <c r="M272" s="27"/>
    </row>
    <row r="273" spans="1:13" x14ac:dyDescent="0.25">
      <c r="A273" s="133"/>
      <c r="B273" s="54" t="s">
        <v>241</v>
      </c>
      <c r="C273" s="27"/>
      <c r="D273" s="27"/>
      <c r="E273" s="30">
        <v>42783</v>
      </c>
      <c r="F273" s="29">
        <f t="shared" si="13"/>
        <v>265740.99</v>
      </c>
      <c r="G273" s="29">
        <v>186018.69</v>
      </c>
      <c r="H273" s="29">
        <v>158115.89000000001</v>
      </c>
      <c r="I273" s="29">
        <v>27902.799999999988</v>
      </c>
      <c r="J273" s="29">
        <v>79722.299999999988</v>
      </c>
      <c r="K273" s="27" t="s">
        <v>404</v>
      </c>
      <c r="L273" s="27" t="s">
        <v>44</v>
      </c>
      <c r="M273" s="27"/>
    </row>
    <row r="274" spans="1:13" x14ac:dyDescent="0.25">
      <c r="A274" s="133"/>
      <c r="B274" s="54" t="s">
        <v>706</v>
      </c>
      <c r="C274" s="27"/>
      <c r="D274" s="27"/>
      <c r="E274" s="30">
        <v>42863</v>
      </c>
      <c r="F274" s="29">
        <f t="shared" si="13"/>
        <v>12421215.48</v>
      </c>
      <c r="G274" s="29">
        <v>12421215.48</v>
      </c>
      <c r="H274" s="29">
        <v>10558033.158</v>
      </c>
      <c r="I274" s="29">
        <v>1863182.3220000006</v>
      </c>
      <c r="J274" s="29">
        <v>0</v>
      </c>
      <c r="K274" s="27" t="s">
        <v>227</v>
      </c>
      <c r="L274" s="27" t="s">
        <v>44</v>
      </c>
      <c r="M274" s="27"/>
    </row>
    <row r="275" spans="1:13" x14ac:dyDescent="0.25">
      <c r="A275" s="133"/>
      <c r="B275" s="54" t="s">
        <v>706</v>
      </c>
      <c r="C275" s="27"/>
      <c r="D275" s="27"/>
      <c r="E275" s="30">
        <v>42853</v>
      </c>
      <c r="F275" s="29">
        <f t="shared" si="13"/>
        <v>43563437.5</v>
      </c>
      <c r="G275" s="29">
        <v>43113195</v>
      </c>
      <c r="H275" s="29">
        <v>36646215.75</v>
      </c>
      <c r="I275" s="29">
        <v>6466979.25</v>
      </c>
      <c r="J275" s="29">
        <v>450242.5</v>
      </c>
      <c r="K275" s="27" t="s">
        <v>227</v>
      </c>
      <c r="L275" s="27" t="s">
        <v>44</v>
      </c>
      <c r="M275" s="27"/>
    </row>
    <row r="276" spans="1:13" ht="15.75" x14ac:dyDescent="0.25">
      <c r="A276" s="133"/>
      <c r="B276" s="55" t="s">
        <v>285</v>
      </c>
      <c r="C276" s="27"/>
      <c r="D276" s="27"/>
      <c r="E276" s="30"/>
      <c r="F276" s="29"/>
      <c r="G276" s="29"/>
      <c r="H276" s="29"/>
      <c r="I276" s="29"/>
      <c r="J276" s="29"/>
      <c r="K276" s="27"/>
      <c r="L276" s="27"/>
      <c r="M276" s="27"/>
    </row>
    <row r="277" spans="1:13" x14ac:dyDescent="0.25">
      <c r="A277" s="133"/>
      <c r="B277" s="54" t="s">
        <v>286</v>
      </c>
      <c r="C277" s="27"/>
      <c r="D277" s="27"/>
      <c r="E277" s="30">
        <v>42680</v>
      </c>
      <c r="F277" s="29"/>
      <c r="G277" s="29">
        <v>381150</v>
      </c>
      <c r="H277" s="29">
        <v>343035</v>
      </c>
      <c r="I277" s="29">
        <f>G277-H277</f>
        <v>38115</v>
      </c>
      <c r="J277" s="29"/>
      <c r="K277" s="27" t="s">
        <v>398</v>
      </c>
      <c r="L277" s="27" t="s">
        <v>44</v>
      </c>
      <c r="M277" s="27"/>
    </row>
    <row r="278" spans="1:13" x14ac:dyDescent="0.25">
      <c r="A278" s="133"/>
      <c r="B278" s="54" t="s">
        <v>286</v>
      </c>
      <c r="C278" s="27"/>
      <c r="D278" s="27"/>
      <c r="E278" s="30">
        <v>42671</v>
      </c>
      <c r="F278" s="29"/>
      <c r="G278" s="29">
        <v>380250</v>
      </c>
      <c r="H278" s="29">
        <v>342225</v>
      </c>
      <c r="I278" s="29">
        <f>G278-H278</f>
        <v>38025</v>
      </c>
      <c r="J278" s="29"/>
      <c r="K278" s="27" t="s">
        <v>399</v>
      </c>
      <c r="L278" s="27" t="s">
        <v>44</v>
      </c>
      <c r="M278" s="27"/>
    </row>
    <row r="279" spans="1:13" x14ac:dyDescent="0.25">
      <c r="A279" s="133"/>
      <c r="B279" s="54" t="s">
        <v>286</v>
      </c>
      <c r="C279" s="27"/>
      <c r="D279" s="27"/>
      <c r="E279" s="30">
        <v>42709</v>
      </c>
      <c r="F279" s="29"/>
      <c r="G279" s="29">
        <v>381150</v>
      </c>
      <c r="H279" s="29">
        <v>343035</v>
      </c>
      <c r="I279" s="29">
        <f>G279-H279</f>
        <v>38115</v>
      </c>
      <c r="J279" s="29"/>
      <c r="K279" s="27" t="s">
        <v>400</v>
      </c>
      <c r="L279" s="27" t="s">
        <v>44</v>
      </c>
      <c r="M279" s="27"/>
    </row>
    <row r="280" spans="1:13" ht="15.75" x14ac:dyDescent="0.25">
      <c r="A280" s="133"/>
      <c r="B280" s="55" t="s">
        <v>795</v>
      </c>
      <c r="C280" s="27"/>
      <c r="D280" s="27"/>
      <c r="E280" s="30"/>
      <c r="F280" s="29"/>
      <c r="G280" s="29"/>
      <c r="H280" s="29"/>
      <c r="I280" s="29"/>
      <c r="J280" s="29"/>
      <c r="K280" s="27"/>
      <c r="L280" s="27"/>
      <c r="M280" s="27"/>
    </row>
    <row r="281" spans="1:13" s="183" customFormat="1" x14ac:dyDescent="0.25">
      <c r="A281" s="323"/>
      <c r="B281" s="333" t="s">
        <v>796</v>
      </c>
      <c r="C281" s="334"/>
      <c r="D281" s="334"/>
      <c r="E281" s="335"/>
      <c r="F281" s="336">
        <v>7814084.1500000004</v>
      </c>
      <c r="G281" s="336">
        <v>5079154.6999999965</v>
      </c>
      <c r="H281" s="336">
        <v>4317281.1599999974</v>
      </c>
      <c r="I281" s="336">
        <v>761873.53999999911</v>
      </c>
      <c r="J281" s="336">
        <v>2734929.4500000039</v>
      </c>
      <c r="K281" s="106">
        <v>485</v>
      </c>
      <c r="L281" s="334" t="s">
        <v>44</v>
      </c>
      <c r="M281" s="334"/>
    </row>
    <row r="282" spans="1:13" s="99" customFormat="1" ht="15.75" x14ac:dyDescent="0.25">
      <c r="A282" s="133"/>
      <c r="B282" s="55" t="s">
        <v>695</v>
      </c>
      <c r="C282" s="27"/>
      <c r="D282" s="27"/>
      <c r="E282" s="30"/>
      <c r="F282" s="29"/>
      <c r="G282" s="29"/>
      <c r="H282" s="29"/>
      <c r="I282" s="29"/>
      <c r="J282" s="29"/>
      <c r="K282" s="27"/>
      <c r="L282" s="27"/>
      <c r="M282" s="27"/>
    </row>
    <row r="283" spans="1:13" ht="30" x14ac:dyDescent="0.25">
      <c r="A283" s="133"/>
      <c r="B283" s="54" t="s">
        <v>696</v>
      </c>
      <c r="C283" s="27"/>
      <c r="D283" s="27"/>
      <c r="E283" s="30"/>
      <c r="F283" s="29"/>
      <c r="G283" s="29"/>
      <c r="H283" s="29"/>
      <c r="I283" s="29"/>
      <c r="J283" s="29"/>
      <c r="K283" s="27"/>
      <c r="L283" s="27"/>
      <c r="M283" s="27"/>
    </row>
    <row r="284" spans="1:13" ht="30" x14ac:dyDescent="0.25">
      <c r="A284" s="133"/>
      <c r="B284" s="54" t="s">
        <v>697</v>
      </c>
      <c r="C284" s="27"/>
      <c r="D284" s="27"/>
      <c r="E284" s="30">
        <v>42746</v>
      </c>
      <c r="F284" s="29"/>
      <c r="G284" s="29">
        <v>5643216.8099999996</v>
      </c>
      <c r="H284" s="29">
        <v>5078895.13</v>
      </c>
      <c r="I284" s="29">
        <v>564321.6799999997</v>
      </c>
      <c r="J284" s="29"/>
      <c r="K284" s="27" t="s">
        <v>716</v>
      </c>
      <c r="L284" s="27" t="s">
        <v>44</v>
      </c>
      <c r="M284" s="27"/>
    </row>
    <row r="285" spans="1:13" x14ac:dyDescent="0.25">
      <c r="A285" s="133"/>
      <c r="B285" s="54" t="s">
        <v>697</v>
      </c>
      <c r="C285" s="27"/>
      <c r="D285" s="27"/>
      <c r="E285" s="30">
        <v>42746</v>
      </c>
      <c r="F285" s="29"/>
      <c r="G285" s="29">
        <v>4676128.8</v>
      </c>
      <c r="H285" s="29">
        <v>4208515.92</v>
      </c>
      <c r="I285" s="29">
        <v>467612.87999999989</v>
      </c>
      <c r="J285" s="29"/>
      <c r="K285" s="27" t="s">
        <v>717</v>
      </c>
      <c r="L285" s="27" t="s">
        <v>44</v>
      </c>
      <c r="M285" s="27"/>
    </row>
    <row r="286" spans="1:13" ht="30" x14ac:dyDescent="0.25">
      <c r="A286" s="133"/>
      <c r="B286" s="54" t="s">
        <v>697</v>
      </c>
      <c r="C286" s="27"/>
      <c r="D286" s="27"/>
      <c r="E286" s="30">
        <v>42746</v>
      </c>
      <c r="F286" s="29"/>
      <c r="G286" s="29">
        <v>7080995.04</v>
      </c>
      <c r="H286" s="29">
        <v>6372895.54</v>
      </c>
      <c r="I286" s="29">
        <v>708099.5</v>
      </c>
      <c r="J286" s="29"/>
      <c r="K286" s="27" t="s">
        <v>718</v>
      </c>
      <c r="L286" s="27" t="s">
        <v>44</v>
      </c>
      <c r="M286" s="27"/>
    </row>
    <row r="287" spans="1:13" x14ac:dyDescent="0.25">
      <c r="A287" s="133"/>
      <c r="B287" s="54" t="s">
        <v>702</v>
      </c>
      <c r="C287" s="27"/>
      <c r="D287" s="27"/>
      <c r="E287" s="30"/>
      <c r="F287" s="29"/>
      <c r="G287" s="29"/>
      <c r="H287" s="29"/>
      <c r="I287" s="29"/>
      <c r="J287" s="29"/>
      <c r="K287" s="27"/>
      <c r="L287" s="27"/>
      <c r="M287" s="27"/>
    </row>
    <row r="288" spans="1:13" ht="30" x14ac:dyDescent="0.25">
      <c r="A288" s="133"/>
      <c r="B288" s="54" t="s">
        <v>703</v>
      </c>
      <c r="C288" s="27"/>
      <c r="D288" s="27"/>
      <c r="E288" s="30">
        <v>42746</v>
      </c>
      <c r="F288" s="29"/>
      <c r="G288" s="29">
        <v>282160.84000000003</v>
      </c>
      <c r="H288" s="29">
        <v>253944.76</v>
      </c>
      <c r="I288" s="29">
        <v>28216.080000000016</v>
      </c>
      <c r="J288" s="29"/>
      <c r="K288" s="27" t="s">
        <v>716</v>
      </c>
      <c r="L288" s="27" t="s">
        <v>44</v>
      </c>
      <c r="M288" s="27"/>
    </row>
    <row r="289" spans="1:13" x14ac:dyDescent="0.25">
      <c r="A289" s="133"/>
      <c r="B289" s="54" t="s">
        <v>703</v>
      </c>
      <c r="C289" s="27"/>
      <c r="D289" s="27"/>
      <c r="E289" s="30">
        <v>42746</v>
      </c>
      <c r="F289" s="29"/>
      <c r="G289" s="29">
        <v>233806.44</v>
      </c>
      <c r="H289" s="29">
        <v>210425.8</v>
      </c>
      <c r="I289" s="29">
        <v>23380.640000000014</v>
      </c>
      <c r="J289" s="29"/>
      <c r="K289" s="27" t="s">
        <v>717</v>
      </c>
      <c r="L289" s="27" t="s">
        <v>44</v>
      </c>
      <c r="M289" s="27"/>
    </row>
    <row r="290" spans="1:13" ht="30" x14ac:dyDescent="0.25">
      <c r="A290" s="133"/>
      <c r="B290" s="54" t="s">
        <v>703</v>
      </c>
      <c r="C290" s="27"/>
      <c r="D290" s="27"/>
      <c r="E290" s="30">
        <v>42746</v>
      </c>
      <c r="F290" s="29"/>
      <c r="G290" s="29">
        <v>354049.75</v>
      </c>
      <c r="H290" s="29">
        <v>318644.78000000003</v>
      </c>
      <c r="I290" s="29">
        <v>35404.969999999972</v>
      </c>
      <c r="J290" s="29"/>
      <c r="K290" s="27" t="s">
        <v>718</v>
      </c>
      <c r="L290" s="27" t="s">
        <v>44</v>
      </c>
      <c r="M290" s="27"/>
    </row>
    <row r="291" spans="1:13" x14ac:dyDescent="0.25">
      <c r="A291" s="133"/>
      <c r="B291" s="54" t="s">
        <v>704</v>
      </c>
      <c r="C291" s="27"/>
      <c r="D291" s="27"/>
      <c r="E291" s="30"/>
      <c r="F291" s="29"/>
      <c r="G291" s="29"/>
      <c r="H291" s="29"/>
      <c r="I291" s="29"/>
      <c r="J291" s="29"/>
      <c r="K291" s="27"/>
      <c r="L291" s="27"/>
      <c r="M291" s="27"/>
    </row>
    <row r="292" spans="1:13" ht="30" x14ac:dyDescent="0.25">
      <c r="A292" s="133"/>
      <c r="B292" s="54" t="s">
        <v>705</v>
      </c>
      <c r="C292" s="27"/>
      <c r="D292" s="27"/>
      <c r="E292" s="30">
        <v>42746</v>
      </c>
      <c r="F292" s="29"/>
      <c r="G292" s="29">
        <v>1481344.41</v>
      </c>
      <c r="H292" s="29">
        <v>1333209.97</v>
      </c>
      <c r="I292" s="29">
        <v>148134.43999999994</v>
      </c>
      <c r="J292" s="29"/>
      <c r="K292" s="27" t="s">
        <v>716</v>
      </c>
      <c r="L292" s="27" t="s">
        <v>44</v>
      </c>
      <c r="M292" s="27"/>
    </row>
    <row r="293" spans="1:13" x14ac:dyDescent="0.25">
      <c r="A293" s="133"/>
      <c r="B293" s="54" t="s">
        <v>705</v>
      </c>
      <c r="C293" s="27"/>
      <c r="D293" s="27"/>
      <c r="E293" s="30">
        <v>42746</v>
      </c>
      <c r="F293" s="29"/>
      <c r="G293" s="29">
        <v>1227483.81</v>
      </c>
      <c r="H293" s="29">
        <v>1104735.43</v>
      </c>
      <c r="I293" s="29">
        <v>122748.38000000012</v>
      </c>
      <c r="J293" s="29"/>
      <c r="K293" s="27" t="s">
        <v>717</v>
      </c>
      <c r="L293" s="27" t="s">
        <v>44</v>
      </c>
      <c r="M293" s="27"/>
    </row>
    <row r="294" spans="1:13" ht="30" x14ac:dyDescent="0.25">
      <c r="A294" s="133"/>
      <c r="B294" s="54" t="s">
        <v>705</v>
      </c>
      <c r="C294" s="27"/>
      <c r="D294" s="27"/>
      <c r="E294" s="30">
        <v>42746</v>
      </c>
      <c r="F294" s="29"/>
      <c r="G294" s="29">
        <v>1858761.2</v>
      </c>
      <c r="H294" s="29">
        <v>1672885.08</v>
      </c>
      <c r="I294" s="29">
        <v>185876.11999999988</v>
      </c>
      <c r="J294" s="29"/>
      <c r="K294" s="27" t="s">
        <v>718</v>
      </c>
      <c r="L294" s="27" t="s">
        <v>44</v>
      </c>
      <c r="M294" s="27"/>
    </row>
    <row r="295" spans="1:13" x14ac:dyDescent="0.25">
      <c r="A295" s="289" t="s">
        <v>1477</v>
      </c>
      <c r="B295" s="290"/>
      <c r="C295" s="289"/>
      <c r="D295" s="289"/>
      <c r="E295" s="291"/>
      <c r="F295" s="292">
        <f>SUBTOTAL(109,PRR[Ukupan iznos projekta (bespovratna sredstva + doprinos korisnika)])</f>
        <v>842063938.38000023</v>
      </c>
      <c r="G295" s="292">
        <f>SUBTOTAL(109,PRR[Bespovratna sredstva Ukupno])</f>
        <v>807545101.27000046</v>
      </c>
      <c r="H295" s="292">
        <f>SUBTOTAL(109,PRR[Bespovratna sredstva
EU dio])</f>
        <v>692767143.18799984</v>
      </c>
      <c r="I295" s="292">
        <f>SUBTOTAL(109,PRR[Bespovratna sredstva
Nacionalno sufinanciranje])</f>
        <v>114777958.08199999</v>
      </c>
      <c r="J295" s="292">
        <f>SUBTOTAL(109,PRR[Doprinos korisnika])</f>
        <v>208058761.13000008</v>
      </c>
      <c r="K295" s="289"/>
      <c r="L295" s="289"/>
      <c r="M295" s="289"/>
    </row>
  </sheetData>
  <mergeCells count="1">
    <mergeCell ref="A1:L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opLeftCell="D1" workbookViewId="0">
      <pane ySplit="3" topLeftCell="A4" activePane="bottomLeft" state="frozen"/>
      <selection pane="bottomLeft" activeCell="K7" sqref="K7"/>
    </sheetView>
  </sheetViews>
  <sheetFormatPr defaultRowHeight="15" x14ac:dyDescent="0.25"/>
  <cols>
    <col min="1" max="1" width="35.85546875" customWidth="1"/>
    <col min="2" max="2" width="20.7109375" customWidth="1"/>
    <col min="3" max="3" width="22.140625" customWidth="1"/>
    <col min="4" max="4" width="19.140625" customWidth="1"/>
    <col min="5" max="5" width="19.28515625" customWidth="1"/>
    <col min="6" max="6" width="61.7109375" customWidth="1"/>
    <col min="7" max="7" width="29.42578125" customWidth="1"/>
    <col min="8" max="13" width="22.140625" customWidth="1"/>
  </cols>
  <sheetData>
    <row r="1" spans="1:13" ht="23.25" x14ac:dyDescent="0.35">
      <c r="A1" s="343" t="s">
        <v>765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5"/>
      <c r="M1" s="5" t="s">
        <v>7</v>
      </c>
    </row>
    <row r="2" spans="1:13" s="99" customFormat="1" ht="23.25" x14ac:dyDescent="0.3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5"/>
    </row>
    <row r="3" spans="1:13" ht="45" x14ac:dyDescent="0.25">
      <c r="A3" s="170" t="s">
        <v>10</v>
      </c>
      <c r="B3" s="171" t="s">
        <v>2</v>
      </c>
      <c r="C3" s="171" t="s">
        <v>0</v>
      </c>
      <c r="D3" s="171" t="s">
        <v>1</v>
      </c>
      <c r="E3" s="171" t="s">
        <v>13</v>
      </c>
      <c r="F3" s="172" t="s">
        <v>11</v>
      </c>
      <c r="G3" s="172" t="s">
        <v>12</v>
      </c>
      <c r="H3" s="172" t="s">
        <v>5</v>
      </c>
      <c r="I3" s="172" t="s">
        <v>6</v>
      </c>
      <c r="J3" s="172" t="s">
        <v>3</v>
      </c>
      <c r="K3" s="173" t="s">
        <v>4</v>
      </c>
      <c r="L3" s="173" t="s">
        <v>8</v>
      </c>
      <c r="M3" s="173" t="s">
        <v>9</v>
      </c>
    </row>
    <row r="4" spans="1:13" ht="45.75" x14ac:dyDescent="0.3">
      <c r="A4" s="160" t="s">
        <v>766</v>
      </c>
      <c r="B4" s="160" t="s">
        <v>767</v>
      </c>
      <c r="C4" s="160" t="s">
        <v>768</v>
      </c>
      <c r="D4" s="161" t="s">
        <v>675</v>
      </c>
      <c r="E4" s="181">
        <v>42803</v>
      </c>
      <c r="F4" s="162">
        <v>29390.400000000001</v>
      </c>
      <c r="G4" s="163">
        <v>14695.2</v>
      </c>
      <c r="H4" s="164">
        <f>G4*0.75</f>
        <v>11021.400000000001</v>
      </c>
      <c r="I4" s="164">
        <f>G4*0.25</f>
        <v>3673.8</v>
      </c>
      <c r="J4" s="164">
        <f>F4-G4</f>
        <v>14695.2</v>
      </c>
      <c r="K4" s="160" t="s">
        <v>769</v>
      </c>
      <c r="L4" s="160" t="s">
        <v>39</v>
      </c>
      <c r="M4" s="174"/>
    </row>
    <row r="5" spans="1:13" ht="45.75" x14ac:dyDescent="0.3">
      <c r="A5" s="160" t="s">
        <v>766</v>
      </c>
      <c r="B5" s="160" t="s">
        <v>767</v>
      </c>
      <c r="C5" s="160" t="s">
        <v>768</v>
      </c>
      <c r="D5" s="161" t="s">
        <v>675</v>
      </c>
      <c r="E5" s="181">
        <v>42835</v>
      </c>
      <c r="F5" s="164">
        <v>22425834.440000001</v>
      </c>
      <c r="G5" s="164">
        <v>11212917.220000001</v>
      </c>
      <c r="H5" s="164">
        <f>G5*0.75</f>
        <v>8409687.915000001</v>
      </c>
      <c r="I5" s="164">
        <f>G5*0.25</f>
        <v>2803229.3050000002</v>
      </c>
      <c r="J5" s="164">
        <f>F5-G5</f>
        <v>11212917.220000001</v>
      </c>
      <c r="K5" s="160" t="s">
        <v>770</v>
      </c>
      <c r="L5" s="160" t="s">
        <v>28</v>
      </c>
      <c r="M5" s="174"/>
    </row>
    <row r="6" spans="1:13" ht="45.75" x14ac:dyDescent="0.3">
      <c r="A6" s="8" t="s">
        <v>766</v>
      </c>
      <c r="B6" s="8" t="s">
        <v>767</v>
      </c>
      <c r="C6" s="8" t="s">
        <v>768</v>
      </c>
      <c r="D6" s="175" t="s">
        <v>675</v>
      </c>
      <c r="E6" s="182">
        <v>42863</v>
      </c>
      <c r="F6" s="178">
        <v>37415481.299999997</v>
      </c>
      <c r="G6" s="178">
        <v>11224644.390000001</v>
      </c>
      <c r="H6" s="178">
        <f>G6*0.75</f>
        <v>8418483.2925000004</v>
      </c>
      <c r="I6" s="178">
        <f>G6*0.25</f>
        <v>2806161.0975000001</v>
      </c>
      <c r="J6" s="178">
        <f>F6-G6</f>
        <v>26190836.909999996</v>
      </c>
      <c r="K6" s="8" t="s">
        <v>771</v>
      </c>
      <c r="L6" s="8" t="s">
        <v>44</v>
      </c>
      <c r="M6" s="179"/>
    </row>
    <row r="7" spans="1:13" ht="18.75" x14ac:dyDescent="0.3">
      <c r="A7" s="159" t="s">
        <v>1477</v>
      </c>
      <c r="B7" s="159"/>
      <c r="C7" s="159"/>
      <c r="D7" s="165"/>
      <c r="E7" s="166"/>
      <c r="F7" s="167">
        <f>SUBTOTAL(109,OPPiR[Ukupan iznos projekta (bespovratna sredstva + doprinos korisnika)])</f>
        <v>59870706.140000001</v>
      </c>
      <c r="G7" s="167">
        <f>SUBTOTAL(109,OPPiR[Bespovratna sredstva Ukupno])</f>
        <v>22452256.810000002</v>
      </c>
      <c r="H7" s="168">
        <f>SUBTOTAL(109,OPPiR[Bespovratna sredstva
EU dio])</f>
        <v>16839192.607500002</v>
      </c>
      <c r="I7" s="168">
        <f>SUBTOTAL(109,OPPiR[Bespovratna sredstva
Nacionalno sufinanciranje])</f>
        <v>5613064.2025000006</v>
      </c>
      <c r="J7" s="168">
        <f>SUBTOTAL(109,OPPiR[Doprinos korisnika])</f>
        <v>37418449.329999998</v>
      </c>
      <c r="K7" s="337">
        <f>SUBTOTAL(103,OPPiR[Korisnik projekta])</f>
        <v>3</v>
      </c>
      <c r="L7" s="159"/>
      <c r="M7" s="169"/>
    </row>
  </sheetData>
  <mergeCells count="1">
    <mergeCell ref="A1:L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G1" zoomScale="90" zoomScaleNormal="90" workbookViewId="0">
      <pane ySplit="3" topLeftCell="A4" activePane="bottomLeft" state="frozen"/>
      <selection pane="bottomLeft" activeCell="K7" sqref="K7"/>
    </sheetView>
  </sheetViews>
  <sheetFormatPr defaultColWidth="9.140625" defaultRowHeight="15" x14ac:dyDescent="0.25"/>
  <cols>
    <col min="1" max="1" width="38.7109375" style="96" customWidth="1"/>
    <col min="2" max="2" width="20.7109375" style="96" customWidth="1"/>
    <col min="3" max="3" width="50.7109375" style="96" customWidth="1"/>
    <col min="4" max="4" width="20.140625" style="96" customWidth="1"/>
    <col min="5" max="5" width="19.140625" style="96" customWidth="1"/>
    <col min="6" max="6" width="61.7109375" style="96" customWidth="1"/>
    <col min="7" max="7" width="29.42578125" style="96" customWidth="1"/>
    <col min="8" max="10" width="23.42578125" style="96" customWidth="1"/>
    <col min="11" max="11" width="31.7109375" style="96" customWidth="1"/>
    <col min="12" max="12" width="49.42578125" style="96" customWidth="1"/>
    <col min="13" max="13" width="41" style="96" customWidth="1"/>
    <col min="14" max="14" width="20.5703125" style="96" customWidth="1"/>
    <col min="15" max="16384" width="9.140625" style="96"/>
  </cols>
  <sheetData>
    <row r="1" spans="1:14" ht="23.25" x14ac:dyDescent="0.35">
      <c r="A1" s="343" t="s">
        <v>2767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5"/>
      <c r="M1" s="303"/>
      <c r="N1" s="1" t="s">
        <v>7</v>
      </c>
    </row>
    <row r="2" spans="1:14" s="183" customFormat="1" ht="23.25" x14ac:dyDescent="0.3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ht="45" x14ac:dyDescent="0.25">
      <c r="A3" s="138" t="s">
        <v>10</v>
      </c>
      <c r="B3" s="135" t="s">
        <v>2850</v>
      </c>
      <c r="C3" s="135" t="s">
        <v>0</v>
      </c>
      <c r="D3" s="135" t="s">
        <v>1</v>
      </c>
      <c r="E3" s="135" t="s">
        <v>13</v>
      </c>
      <c r="F3" s="136" t="s">
        <v>11</v>
      </c>
      <c r="G3" s="136" t="s">
        <v>12</v>
      </c>
      <c r="H3" s="136" t="s">
        <v>5</v>
      </c>
      <c r="I3" s="136" t="s">
        <v>6</v>
      </c>
      <c r="J3" s="136" t="s">
        <v>3</v>
      </c>
      <c r="K3" s="137" t="s">
        <v>4</v>
      </c>
      <c r="L3" s="137" t="s">
        <v>8</v>
      </c>
      <c r="M3" s="137" t="s">
        <v>1165</v>
      </c>
      <c r="N3" s="137" t="s">
        <v>9</v>
      </c>
    </row>
    <row r="4" spans="1:14" s="319" customFormat="1" ht="60" x14ac:dyDescent="0.25">
      <c r="A4" s="320" t="s">
        <v>2849</v>
      </c>
      <c r="B4" s="161" t="s">
        <v>2851</v>
      </c>
      <c r="C4" s="160" t="s">
        <v>2769</v>
      </c>
      <c r="D4" s="161" t="s">
        <v>2768</v>
      </c>
      <c r="E4" s="314">
        <v>43100</v>
      </c>
      <c r="F4" s="164">
        <v>1475562.59</v>
      </c>
      <c r="G4" s="318">
        <v>1475562.59</v>
      </c>
      <c r="H4" s="163">
        <f>FEAD[[#This Row],[Bespovratna sredstva Ukupno]]/100*85</f>
        <v>1254228.2015</v>
      </c>
      <c r="I4" s="315">
        <f>FEAD[[#This Row],[Bespovratna sredstva Ukupno]]/100*15</f>
        <v>221334.3885</v>
      </c>
      <c r="J4" s="164">
        <v>0</v>
      </c>
      <c r="K4" s="160" t="s">
        <v>2770</v>
      </c>
      <c r="L4" s="37" t="s">
        <v>2771</v>
      </c>
      <c r="M4" s="37" t="s">
        <v>20</v>
      </c>
      <c r="N4" s="33" t="s">
        <v>2770</v>
      </c>
    </row>
    <row r="5" spans="1:14" s="319" customFormat="1" ht="30" x14ac:dyDescent="0.25">
      <c r="A5" s="320" t="s">
        <v>2772</v>
      </c>
      <c r="B5" s="161" t="s">
        <v>2851</v>
      </c>
      <c r="C5" s="160" t="s">
        <v>2769</v>
      </c>
      <c r="D5" s="161" t="s">
        <v>2768</v>
      </c>
      <c r="E5" s="314">
        <v>43091</v>
      </c>
      <c r="F5" s="164">
        <v>1436851.4</v>
      </c>
      <c r="G5" s="316">
        <v>1436851.4</v>
      </c>
      <c r="H5" s="163">
        <f>FEAD[[#This Row],[Bespovratna sredstva Ukupno]]/100*85</f>
        <v>1221323.69</v>
      </c>
      <c r="I5" s="315">
        <f>FEAD[[#This Row],[Bespovratna sredstva Ukupno]]/100*15</f>
        <v>215527.71</v>
      </c>
      <c r="J5" s="164">
        <v>0</v>
      </c>
      <c r="K5" s="317" t="s">
        <v>2773</v>
      </c>
      <c r="L5" s="38" t="s">
        <v>2773</v>
      </c>
      <c r="M5" s="38" t="s">
        <v>28</v>
      </c>
      <c r="N5" s="32"/>
    </row>
    <row r="6" spans="1:14" s="319" customFormat="1" ht="30" x14ac:dyDescent="0.25">
      <c r="A6" s="321" t="s">
        <v>2774</v>
      </c>
      <c r="B6" s="175" t="s">
        <v>2851</v>
      </c>
      <c r="C6" s="8" t="s">
        <v>2769</v>
      </c>
      <c r="D6" s="175" t="s">
        <v>2768</v>
      </c>
      <c r="E6" s="180">
        <v>43091</v>
      </c>
      <c r="F6" s="178">
        <v>623026.16</v>
      </c>
      <c r="G6" s="322">
        <v>623026.16</v>
      </c>
      <c r="H6" s="176">
        <f>FEAD[[#This Row],[Bespovratna sredstva Ukupno]]/100*85</f>
        <v>529572.23600000003</v>
      </c>
      <c r="I6" s="177">
        <f>FEAD[[#This Row],[Bespovratna sredstva Ukupno]]/100*15</f>
        <v>93453.924000000014</v>
      </c>
      <c r="J6" s="178">
        <v>0</v>
      </c>
      <c r="K6" s="8" t="s">
        <v>2775</v>
      </c>
      <c r="L6" s="38" t="s">
        <v>2773</v>
      </c>
      <c r="M6" s="38" t="s">
        <v>28</v>
      </c>
      <c r="N6" s="33" t="s">
        <v>2775</v>
      </c>
    </row>
    <row r="7" spans="1:14" x14ac:dyDescent="0.25">
      <c r="A7" s="273" t="s">
        <v>1477</v>
      </c>
      <c r="B7" s="274"/>
      <c r="C7" s="273"/>
      <c r="D7" s="274"/>
      <c r="E7" s="275"/>
      <c r="F7" s="276">
        <f>SUBTOTAL(109,FEAD[Ukupan iznos projekta (bespovratna sredstva + doprinos korisnika)])</f>
        <v>3535440.1500000004</v>
      </c>
      <c r="G7" s="276">
        <f>SUBTOTAL(109,FEAD[Bespovratna sredstva Ukupno])</f>
        <v>3535440.1500000004</v>
      </c>
      <c r="H7" s="276">
        <f>SUBTOTAL(109,FEAD[Bespovratna sredstva
EU dio])</f>
        <v>3005124.1274999999</v>
      </c>
      <c r="I7" s="277">
        <f>SUBTOTAL(109,FEAD[Bespovratna sredstva
Nacionalno sufinanciranje])</f>
        <v>530316.02249999996</v>
      </c>
      <c r="J7" s="278">
        <f>SUBTOTAL(109,FEAD[Doprinos korisnika])</f>
        <v>0</v>
      </c>
      <c r="K7" s="337">
        <f>SUBTOTAL(103,FEAD[Korisnik projekta])</f>
        <v>3</v>
      </c>
      <c r="L7" s="273"/>
      <c r="M7" s="273"/>
      <c r="N7" s="274"/>
    </row>
    <row r="11" spans="1:14" x14ac:dyDescent="0.25">
      <c r="H11" s="98"/>
    </row>
  </sheetData>
  <mergeCells count="1">
    <mergeCell ref="A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5"/>
  <sheetViews>
    <sheetView zoomScaleNormal="100" zoomScaleSheetLayoutView="90" workbookViewId="0">
      <pane ySplit="3" topLeftCell="A98" activePane="bottomLeft" state="frozen"/>
      <selection pane="bottomLeft" activeCell="K105" sqref="K105"/>
    </sheetView>
  </sheetViews>
  <sheetFormatPr defaultColWidth="9.140625" defaultRowHeight="15" x14ac:dyDescent="0.25"/>
  <cols>
    <col min="1" max="1" width="58" style="3" customWidth="1"/>
    <col min="2" max="2" width="17.42578125" style="3" customWidth="1"/>
    <col min="3" max="3" width="56.140625" style="3" customWidth="1"/>
    <col min="4" max="4" width="23.42578125" style="3" customWidth="1"/>
    <col min="5" max="5" width="19.7109375" style="3" customWidth="1"/>
    <col min="6" max="6" width="19.140625" style="6" customWidth="1"/>
    <col min="7" max="7" width="27.28515625" style="6" customWidth="1"/>
    <col min="8" max="8" width="73.42578125" style="3" customWidth="1"/>
    <col min="9" max="9" width="40.7109375" style="3" customWidth="1"/>
    <col min="10" max="10" width="19.5703125" style="3" customWidth="1"/>
    <col min="11" max="11" width="54.42578125" style="3" customWidth="1"/>
    <col min="12" max="12" width="25.7109375" style="3" customWidth="1"/>
    <col min="13" max="13" width="41" style="3" customWidth="1"/>
    <col min="14" max="14" width="25.7109375" style="3" customWidth="1"/>
    <col min="15" max="16384" width="9.140625" style="3"/>
  </cols>
  <sheetData>
    <row r="1" spans="1:14" ht="23.25" x14ac:dyDescent="0.35">
      <c r="A1" s="343" t="s">
        <v>791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5"/>
      <c r="M1" s="25"/>
      <c r="N1" s="9" t="s">
        <v>7</v>
      </c>
    </row>
    <row r="2" spans="1:14" s="99" customFormat="1" ht="23.25" x14ac:dyDescent="0.3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4" ht="30" x14ac:dyDescent="0.25">
      <c r="A3" s="138" t="s">
        <v>10</v>
      </c>
      <c r="B3" s="138" t="s">
        <v>807</v>
      </c>
      <c r="C3" s="135" t="s">
        <v>2</v>
      </c>
      <c r="D3" s="135" t="s">
        <v>808</v>
      </c>
      <c r="E3" s="135" t="s">
        <v>1</v>
      </c>
      <c r="F3" s="135" t="s">
        <v>13</v>
      </c>
      <c r="G3" s="136" t="s">
        <v>809</v>
      </c>
      <c r="H3" s="136" t="s">
        <v>810</v>
      </c>
      <c r="I3" s="136" t="s">
        <v>1168</v>
      </c>
      <c r="J3" s="136" t="s">
        <v>3</v>
      </c>
      <c r="K3" s="137" t="s">
        <v>4</v>
      </c>
      <c r="L3" s="137" t="s">
        <v>8</v>
      </c>
      <c r="M3" s="137" t="s">
        <v>1165</v>
      </c>
      <c r="N3" s="144" t="s">
        <v>9</v>
      </c>
    </row>
    <row r="4" spans="1:14" s="4" customFormat="1" ht="30" x14ac:dyDescent="0.25">
      <c r="A4" s="33" t="s">
        <v>1005</v>
      </c>
      <c r="B4" s="33" t="s">
        <v>1006</v>
      </c>
      <c r="C4" s="33" t="s">
        <v>1007</v>
      </c>
      <c r="D4" s="33" t="s">
        <v>1008</v>
      </c>
      <c r="E4" s="33" t="s">
        <v>855</v>
      </c>
      <c r="F4" s="28">
        <v>42713</v>
      </c>
      <c r="G4" s="34">
        <v>16671472</v>
      </c>
      <c r="H4" s="34">
        <v>1200525</v>
      </c>
      <c r="I4" s="34">
        <v>1020446.2</v>
      </c>
      <c r="J4" s="34">
        <v>180078.8</v>
      </c>
      <c r="K4" s="33" t="s">
        <v>27</v>
      </c>
      <c r="L4" s="33" t="s">
        <v>28</v>
      </c>
      <c r="M4" s="33" t="s">
        <v>28</v>
      </c>
      <c r="N4" s="8" t="s">
        <v>29</v>
      </c>
    </row>
    <row r="5" spans="1:14" s="4" customFormat="1" ht="75" x14ac:dyDescent="0.25">
      <c r="A5" s="33" t="s">
        <v>1161</v>
      </c>
      <c r="B5" s="33" t="s">
        <v>1063</v>
      </c>
      <c r="C5" s="33" t="s">
        <v>1064</v>
      </c>
      <c r="D5" s="33" t="s">
        <v>1008</v>
      </c>
      <c r="E5" s="33" t="s">
        <v>855</v>
      </c>
      <c r="F5" s="28" t="s">
        <v>1162</v>
      </c>
      <c r="G5" s="34">
        <v>15008596.800000001</v>
      </c>
      <c r="H5" s="34">
        <v>1461750</v>
      </c>
      <c r="I5" s="34">
        <v>1242487.5</v>
      </c>
      <c r="J5" s="34">
        <v>219262.5</v>
      </c>
      <c r="K5" s="33" t="s">
        <v>1065</v>
      </c>
      <c r="L5" s="33" t="s">
        <v>28</v>
      </c>
      <c r="M5" s="33" t="s">
        <v>28</v>
      </c>
      <c r="N5" s="8" t="s">
        <v>29</v>
      </c>
    </row>
    <row r="6" spans="1:14" s="4" customFormat="1" ht="45" x14ac:dyDescent="0.25">
      <c r="A6" s="37" t="s">
        <v>1066</v>
      </c>
      <c r="B6" s="37" t="s">
        <v>1067</v>
      </c>
      <c r="C6" s="37" t="s">
        <v>1068</v>
      </c>
      <c r="D6" s="37" t="s">
        <v>1069</v>
      </c>
      <c r="E6" s="37" t="s">
        <v>855</v>
      </c>
      <c r="F6" s="64">
        <v>42912</v>
      </c>
      <c r="G6" s="65">
        <v>14625076.130000001</v>
      </c>
      <c r="H6" s="65">
        <v>596820</v>
      </c>
      <c r="I6" s="65">
        <v>507297</v>
      </c>
      <c r="J6" s="65">
        <v>89523</v>
      </c>
      <c r="K6" s="37" t="s">
        <v>1070</v>
      </c>
      <c r="L6" s="37" t="s">
        <v>28</v>
      </c>
      <c r="M6" s="37" t="s">
        <v>28</v>
      </c>
      <c r="N6" s="66" t="s">
        <v>140</v>
      </c>
    </row>
    <row r="7" spans="1:14" s="4" customFormat="1" ht="45" x14ac:dyDescent="0.25">
      <c r="A7" s="33" t="s">
        <v>1071</v>
      </c>
      <c r="B7" s="67" t="s">
        <v>1072</v>
      </c>
      <c r="C7" s="37" t="s">
        <v>1068</v>
      </c>
      <c r="D7" s="33" t="s">
        <v>1069</v>
      </c>
      <c r="E7" s="33" t="s">
        <v>855</v>
      </c>
      <c r="F7" s="28">
        <v>42965</v>
      </c>
      <c r="G7" s="68">
        <v>15188982.15</v>
      </c>
      <c r="H7" s="69">
        <v>1110071.1000000001</v>
      </c>
      <c r="I7" s="69">
        <v>943560.45</v>
      </c>
      <c r="J7" s="69">
        <v>166510.65</v>
      </c>
      <c r="K7" s="70" t="s">
        <v>1073</v>
      </c>
      <c r="L7" s="33" t="s">
        <v>28</v>
      </c>
      <c r="M7" s="33" t="s">
        <v>28</v>
      </c>
      <c r="N7" s="8" t="s">
        <v>29</v>
      </c>
    </row>
    <row r="8" spans="1:14" s="4" customFormat="1" ht="45" x14ac:dyDescent="0.25">
      <c r="A8" s="33" t="s">
        <v>1074</v>
      </c>
      <c r="B8" s="67" t="s">
        <v>1075</v>
      </c>
      <c r="C8" s="33" t="s">
        <v>1076</v>
      </c>
      <c r="D8" s="33" t="s">
        <v>1069</v>
      </c>
      <c r="E8" s="33" t="s">
        <v>855</v>
      </c>
      <c r="F8" s="28">
        <v>42912</v>
      </c>
      <c r="G8" s="68">
        <v>18855975</v>
      </c>
      <c r="H8" s="68">
        <v>1400137.5</v>
      </c>
      <c r="I8" s="68">
        <v>1190116.875</v>
      </c>
      <c r="J8" s="68">
        <v>210020.625</v>
      </c>
      <c r="K8" s="33" t="s">
        <v>27</v>
      </c>
      <c r="L8" s="33" t="s">
        <v>28</v>
      </c>
      <c r="M8" s="33" t="s">
        <v>28</v>
      </c>
      <c r="N8" s="8" t="s">
        <v>29</v>
      </c>
    </row>
    <row r="9" spans="1:14" s="4" customFormat="1" ht="30" x14ac:dyDescent="0.25">
      <c r="A9" s="33" t="s">
        <v>811</v>
      </c>
      <c r="B9" s="33" t="s">
        <v>812</v>
      </c>
      <c r="C9" s="33" t="s">
        <v>813</v>
      </c>
      <c r="D9" s="33" t="s">
        <v>814</v>
      </c>
      <c r="E9" s="33" t="s">
        <v>815</v>
      </c>
      <c r="F9" s="28">
        <v>42762</v>
      </c>
      <c r="G9" s="34">
        <f>2323519.66*7.5</f>
        <v>17426397.450000003</v>
      </c>
      <c r="H9" s="34">
        <v>903999</v>
      </c>
      <c r="I9" s="34">
        <v>768399.15</v>
      </c>
      <c r="J9" s="34">
        <v>135599.85</v>
      </c>
      <c r="K9" s="33" t="s">
        <v>816</v>
      </c>
      <c r="L9" s="33" t="s">
        <v>53</v>
      </c>
      <c r="M9" s="33" t="s">
        <v>53</v>
      </c>
      <c r="N9" s="8" t="s">
        <v>54</v>
      </c>
    </row>
    <row r="10" spans="1:14" s="4" customFormat="1" ht="45" x14ac:dyDescent="0.25">
      <c r="A10" s="33" t="s">
        <v>817</v>
      </c>
      <c r="B10" s="33" t="s">
        <v>818</v>
      </c>
      <c r="C10" s="33" t="s">
        <v>819</v>
      </c>
      <c r="D10" s="33" t="s">
        <v>814</v>
      </c>
      <c r="E10" s="33" t="s">
        <v>815</v>
      </c>
      <c r="F10" s="28">
        <v>42772</v>
      </c>
      <c r="G10" s="34">
        <f>1982786*7.5</f>
        <v>14870895</v>
      </c>
      <c r="H10" s="34">
        <v>600667.5</v>
      </c>
      <c r="I10" s="34">
        <v>510567.37499999994</v>
      </c>
      <c r="J10" s="34">
        <v>90100.125</v>
      </c>
      <c r="K10" s="33" t="s">
        <v>816</v>
      </c>
      <c r="L10" s="33" t="s">
        <v>53</v>
      </c>
      <c r="M10" s="33" t="s">
        <v>53</v>
      </c>
      <c r="N10" s="8" t="s">
        <v>54</v>
      </c>
    </row>
    <row r="11" spans="1:14" s="4" customFormat="1" ht="45" x14ac:dyDescent="0.25">
      <c r="A11" s="33" t="s">
        <v>820</v>
      </c>
      <c r="B11" s="33" t="s">
        <v>821</v>
      </c>
      <c r="C11" s="33" t="s">
        <v>819</v>
      </c>
      <c r="D11" s="33" t="s">
        <v>814</v>
      </c>
      <c r="E11" s="33" t="s">
        <v>815</v>
      </c>
      <c r="F11" s="28">
        <v>42772</v>
      </c>
      <c r="G11" s="34">
        <f>2985406.15*7.5</f>
        <v>22390546.125</v>
      </c>
      <c r="H11" s="34">
        <v>635692.5</v>
      </c>
      <c r="I11" s="34">
        <v>540338.625</v>
      </c>
      <c r="J11" s="34">
        <v>95353.875</v>
      </c>
      <c r="K11" s="33" t="s">
        <v>816</v>
      </c>
      <c r="L11" s="33" t="s">
        <v>53</v>
      </c>
      <c r="M11" s="33" t="s">
        <v>53</v>
      </c>
      <c r="N11" s="8" t="s">
        <v>54</v>
      </c>
    </row>
    <row r="12" spans="1:14" s="4" customFormat="1" ht="45" x14ac:dyDescent="0.25">
      <c r="A12" s="33" t="s">
        <v>822</v>
      </c>
      <c r="B12" s="33" t="s">
        <v>823</v>
      </c>
      <c r="C12" s="33" t="s">
        <v>819</v>
      </c>
      <c r="D12" s="33" t="s">
        <v>814</v>
      </c>
      <c r="E12" s="33" t="s">
        <v>815</v>
      </c>
      <c r="F12" s="28">
        <v>42772</v>
      </c>
      <c r="G12" s="34">
        <f>2108661.42*7.5</f>
        <v>15814960.649999999</v>
      </c>
      <c r="H12" s="34">
        <v>1045200</v>
      </c>
      <c r="I12" s="34">
        <v>888420</v>
      </c>
      <c r="J12" s="34">
        <v>156780</v>
      </c>
      <c r="K12" s="33" t="s">
        <v>824</v>
      </c>
      <c r="L12" s="33" t="s">
        <v>53</v>
      </c>
      <c r="M12" s="33" t="s">
        <v>53</v>
      </c>
      <c r="N12" s="8" t="s">
        <v>54</v>
      </c>
    </row>
    <row r="13" spans="1:14" s="4" customFormat="1" ht="45" x14ac:dyDescent="0.25">
      <c r="A13" s="33" t="s">
        <v>825</v>
      </c>
      <c r="B13" s="33" t="s">
        <v>826</v>
      </c>
      <c r="C13" s="33" t="s">
        <v>827</v>
      </c>
      <c r="D13" s="33" t="s">
        <v>814</v>
      </c>
      <c r="E13" s="33" t="s">
        <v>815</v>
      </c>
      <c r="F13" s="28">
        <v>42773</v>
      </c>
      <c r="G13" s="34">
        <f>2154000*7.5</f>
        <v>16155000</v>
      </c>
      <c r="H13" s="34">
        <v>1357500</v>
      </c>
      <c r="I13" s="34">
        <v>1153875</v>
      </c>
      <c r="J13" s="34">
        <v>203625</v>
      </c>
      <c r="K13" s="33" t="s">
        <v>828</v>
      </c>
      <c r="L13" s="33" t="s">
        <v>44</v>
      </c>
      <c r="M13" s="33" t="s">
        <v>44</v>
      </c>
      <c r="N13" s="8" t="s">
        <v>62</v>
      </c>
    </row>
    <row r="14" spans="1:14" s="4" customFormat="1" ht="45" x14ac:dyDescent="0.25">
      <c r="A14" s="33" t="s">
        <v>825</v>
      </c>
      <c r="B14" s="33" t="s">
        <v>826</v>
      </c>
      <c r="C14" s="33" t="s">
        <v>827</v>
      </c>
      <c r="D14" s="33" t="s">
        <v>814</v>
      </c>
      <c r="E14" s="33" t="s">
        <v>815</v>
      </c>
      <c r="F14" s="28">
        <v>42773</v>
      </c>
      <c r="G14" s="34">
        <f>2154000*7.5</f>
        <v>16155000</v>
      </c>
      <c r="H14" s="34">
        <v>750000</v>
      </c>
      <c r="I14" s="34">
        <v>637500</v>
      </c>
      <c r="J14" s="34">
        <v>112500</v>
      </c>
      <c r="K14" s="33" t="s">
        <v>829</v>
      </c>
      <c r="L14" s="33" t="s">
        <v>28</v>
      </c>
      <c r="M14" s="33" t="s">
        <v>28</v>
      </c>
      <c r="N14" s="8" t="s">
        <v>29</v>
      </c>
    </row>
    <row r="15" spans="1:14" s="4" customFormat="1" ht="45" x14ac:dyDescent="0.25">
      <c r="A15" s="33" t="s">
        <v>830</v>
      </c>
      <c r="B15" s="33" t="s">
        <v>831</v>
      </c>
      <c r="C15" s="33" t="s">
        <v>819</v>
      </c>
      <c r="D15" s="33" t="s">
        <v>814</v>
      </c>
      <c r="E15" s="33" t="s">
        <v>815</v>
      </c>
      <c r="F15" s="28">
        <v>42779</v>
      </c>
      <c r="G15" s="34">
        <f>2937908.99*7.5</f>
        <v>22034317.425000001</v>
      </c>
      <c r="H15" s="34">
        <v>963255</v>
      </c>
      <c r="I15" s="34">
        <v>818766.75</v>
      </c>
      <c r="J15" s="34">
        <v>144488.25</v>
      </c>
      <c r="K15" s="33" t="s">
        <v>608</v>
      </c>
      <c r="L15" s="33" t="s">
        <v>53</v>
      </c>
      <c r="M15" s="33" t="s">
        <v>53</v>
      </c>
      <c r="N15" s="8" t="s">
        <v>54</v>
      </c>
    </row>
    <row r="16" spans="1:14" s="4" customFormat="1" ht="30" x14ac:dyDescent="0.25">
      <c r="A16" s="33" t="s">
        <v>832</v>
      </c>
      <c r="B16" s="33" t="s">
        <v>833</v>
      </c>
      <c r="C16" s="33" t="s">
        <v>827</v>
      </c>
      <c r="D16" s="33" t="s">
        <v>814</v>
      </c>
      <c r="E16" s="33" t="s">
        <v>815</v>
      </c>
      <c r="F16" s="28">
        <v>42783</v>
      </c>
      <c r="G16" s="34">
        <f>3085412.5*7.5</f>
        <v>23140593.75</v>
      </c>
      <c r="H16" s="34">
        <v>1616795.625</v>
      </c>
      <c r="I16" s="34">
        <v>1374276.2249999999</v>
      </c>
      <c r="J16" s="34">
        <v>242519.4</v>
      </c>
      <c r="K16" s="33" t="s">
        <v>834</v>
      </c>
      <c r="L16" s="33" t="s">
        <v>28</v>
      </c>
      <c r="M16" s="33" t="s">
        <v>28</v>
      </c>
      <c r="N16" s="8" t="s">
        <v>835</v>
      </c>
    </row>
    <row r="17" spans="1:14" s="4" customFormat="1" ht="45" x14ac:dyDescent="0.25">
      <c r="A17" s="33" t="s">
        <v>836</v>
      </c>
      <c r="B17" s="33" t="s">
        <v>837</v>
      </c>
      <c r="C17" s="33" t="s">
        <v>838</v>
      </c>
      <c r="D17" s="33" t="s">
        <v>814</v>
      </c>
      <c r="E17" s="33" t="s">
        <v>815</v>
      </c>
      <c r="F17" s="28">
        <v>42786</v>
      </c>
      <c r="G17" s="34">
        <f>1901275*7.5</f>
        <v>14259562.5</v>
      </c>
      <c r="H17" s="34">
        <v>942375</v>
      </c>
      <c r="I17" s="34">
        <v>801018.75</v>
      </c>
      <c r="J17" s="34">
        <v>141356.25</v>
      </c>
      <c r="K17" s="33" t="s">
        <v>839</v>
      </c>
      <c r="L17" s="33" t="s">
        <v>53</v>
      </c>
      <c r="M17" s="33" t="s">
        <v>53</v>
      </c>
      <c r="N17" s="8" t="s">
        <v>150</v>
      </c>
    </row>
    <row r="18" spans="1:14" s="4" customFormat="1" ht="30" x14ac:dyDescent="0.25">
      <c r="A18" s="33" t="s">
        <v>840</v>
      </c>
      <c r="B18" s="33" t="s">
        <v>841</v>
      </c>
      <c r="C18" s="33" t="s">
        <v>842</v>
      </c>
      <c r="D18" s="33" t="s">
        <v>814</v>
      </c>
      <c r="E18" s="33" t="s">
        <v>815</v>
      </c>
      <c r="F18" s="28">
        <v>42787</v>
      </c>
      <c r="G18" s="34">
        <f>2456290.74*7.5</f>
        <v>18422180.550000001</v>
      </c>
      <c r="H18" s="34">
        <v>1134783.75</v>
      </c>
      <c r="I18" s="34">
        <v>964566.15</v>
      </c>
      <c r="J18" s="34">
        <v>170217.60000000001</v>
      </c>
      <c r="K18" s="33" t="s">
        <v>232</v>
      </c>
      <c r="L18" s="33" t="s">
        <v>53</v>
      </c>
      <c r="M18" s="33" t="s">
        <v>53</v>
      </c>
      <c r="N18" s="8" t="s">
        <v>54</v>
      </c>
    </row>
    <row r="19" spans="1:14" s="4" customFormat="1" ht="45" x14ac:dyDescent="0.25">
      <c r="A19" s="33" t="s">
        <v>843</v>
      </c>
      <c r="B19" s="33" t="s">
        <v>844</v>
      </c>
      <c r="C19" s="33" t="s">
        <v>819</v>
      </c>
      <c r="D19" s="33" t="s">
        <v>814</v>
      </c>
      <c r="E19" s="33" t="s">
        <v>815</v>
      </c>
      <c r="F19" s="28">
        <v>42788</v>
      </c>
      <c r="G19" s="34">
        <f>2178449.3*7.5</f>
        <v>16338369.749999998</v>
      </c>
      <c r="H19" s="34">
        <v>1141462.5</v>
      </c>
      <c r="I19" s="34">
        <v>970243.125</v>
      </c>
      <c r="J19" s="34">
        <v>171219.375</v>
      </c>
      <c r="K19" s="33" t="s">
        <v>816</v>
      </c>
      <c r="L19" s="33" t="s">
        <v>53</v>
      </c>
      <c r="M19" s="33" t="s">
        <v>53</v>
      </c>
      <c r="N19" s="8" t="s">
        <v>54</v>
      </c>
    </row>
    <row r="20" spans="1:14" s="4" customFormat="1" ht="30" x14ac:dyDescent="0.25">
      <c r="A20" s="33" t="s">
        <v>845</v>
      </c>
      <c r="B20" s="33" t="s">
        <v>846</v>
      </c>
      <c r="C20" s="33" t="s">
        <v>838</v>
      </c>
      <c r="D20" s="33" t="s">
        <v>814</v>
      </c>
      <c r="E20" s="33" t="s">
        <v>815</v>
      </c>
      <c r="F20" s="28">
        <v>42790</v>
      </c>
      <c r="G20" s="34">
        <f>2268691*7.5</f>
        <v>17015182.5</v>
      </c>
      <c r="H20" s="34">
        <v>1212281.25</v>
      </c>
      <c r="I20" s="34">
        <v>1030439.0249999999</v>
      </c>
      <c r="J20" s="34">
        <v>181842.22500000001</v>
      </c>
      <c r="K20" s="33" t="s">
        <v>847</v>
      </c>
      <c r="L20" s="33" t="s">
        <v>28</v>
      </c>
      <c r="M20" s="33" t="s">
        <v>28</v>
      </c>
      <c r="N20" s="8" t="s">
        <v>29</v>
      </c>
    </row>
    <row r="21" spans="1:14" s="4" customFormat="1" ht="30" x14ac:dyDescent="0.25">
      <c r="A21" s="33" t="s">
        <v>848</v>
      </c>
      <c r="B21" s="33" t="s">
        <v>849</v>
      </c>
      <c r="C21" s="33" t="s">
        <v>842</v>
      </c>
      <c r="D21" s="33" t="s">
        <v>814</v>
      </c>
      <c r="E21" s="33" t="s">
        <v>815</v>
      </c>
      <c r="F21" s="28">
        <v>42804</v>
      </c>
      <c r="G21" s="34">
        <f>1666362.5*7.5</f>
        <v>12497718.75</v>
      </c>
      <c r="H21" s="34">
        <v>1081811.25</v>
      </c>
      <c r="I21" s="34">
        <v>919539.52500000002</v>
      </c>
      <c r="J21" s="34">
        <v>162271.72500000001</v>
      </c>
      <c r="K21" s="33" t="s">
        <v>850</v>
      </c>
      <c r="L21" s="33" t="s">
        <v>44</v>
      </c>
      <c r="M21" s="33" t="s">
        <v>44</v>
      </c>
      <c r="N21" s="8" t="s">
        <v>45</v>
      </c>
    </row>
    <row r="22" spans="1:14" s="4" customFormat="1" ht="45" x14ac:dyDescent="0.25">
      <c r="A22" s="33" t="s">
        <v>851</v>
      </c>
      <c r="B22" s="33" t="s">
        <v>852</v>
      </c>
      <c r="C22" s="33" t="s">
        <v>842</v>
      </c>
      <c r="D22" s="33" t="s">
        <v>814</v>
      </c>
      <c r="E22" s="33" t="s">
        <v>815</v>
      </c>
      <c r="F22" s="28">
        <v>42814</v>
      </c>
      <c r="G22" s="34">
        <f>2703844*7.5</f>
        <v>20278830</v>
      </c>
      <c r="H22" s="34">
        <v>356801.25</v>
      </c>
      <c r="I22" s="34">
        <v>303281.02500000002</v>
      </c>
      <c r="J22" s="34">
        <v>53520.224999999999</v>
      </c>
      <c r="K22" s="33" t="s">
        <v>232</v>
      </c>
      <c r="L22" s="33" t="s">
        <v>53</v>
      </c>
      <c r="M22" s="33" t="s">
        <v>53</v>
      </c>
      <c r="N22" s="8" t="s">
        <v>54</v>
      </c>
    </row>
    <row r="23" spans="1:14" s="4" customFormat="1" ht="30" x14ac:dyDescent="0.25">
      <c r="A23" s="33" t="s">
        <v>787</v>
      </c>
      <c r="B23" s="33" t="s">
        <v>788</v>
      </c>
      <c r="C23" s="33" t="s">
        <v>853</v>
      </c>
      <c r="D23" s="33" t="s">
        <v>854</v>
      </c>
      <c r="E23" s="33" t="s">
        <v>855</v>
      </c>
      <c r="F23" s="28">
        <v>42874</v>
      </c>
      <c r="G23" s="34">
        <v>5307503.0999999996</v>
      </c>
      <c r="H23" s="34">
        <v>3610924.2</v>
      </c>
      <c r="I23" s="34">
        <v>3069285.5700000003</v>
      </c>
      <c r="J23" s="34">
        <v>541638.63</v>
      </c>
      <c r="K23" s="33" t="s">
        <v>40</v>
      </c>
      <c r="L23" s="33" t="s">
        <v>39</v>
      </c>
      <c r="M23" s="33" t="s">
        <v>39</v>
      </c>
      <c r="N23" s="8" t="s">
        <v>38</v>
      </c>
    </row>
    <row r="24" spans="1:14" s="4" customFormat="1" ht="30" x14ac:dyDescent="0.25">
      <c r="A24" s="33" t="s">
        <v>789</v>
      </c>
      <c r="B24" s="33" t="s">
        <v>790</v>
      </c>
      <c r="C24" s="33" t="s">
        <v>853</v>
      </c>
      <c r="D24" s="33" t="s">
        <v>854</v>
      </c>
      <c r="E24" s="33" t="s">
        <v>855</v>
      </c>
      <c r="F24" s="28">
        <v>42874</v>
      </c>
      <c r="G24" s="34">
        <v>17306169.824999999</v>
      </c>
      <c r="H24" s="34">
        <v>10392735.300000001</v>
      </c>
      <c r="I24" s="34">
        <v>8833825.0050000008</v>
      </c>
      <c r="J24" s="34">
        <v>1558910.2950000002</v>
      </c>
      <c r="K24" s="33" t="s">
        <v>1160</v>
      </c>
      <c r="L24" s="33" t="s">
        <v>39</v>
      </c>
      <c r="M24" s="33" t="s">
        <v>39</v>
      </c>
      <c r="N24" s="8" t="s">
        <v>134</v>
      </c>
    </row>
    <row r="25" spans="1:14" s="4" customFormat="1" ht="30" x14ac:dyDescent="0.25">
      <c r="A25" s="33" t="s">
        <v>856</v>
      </c>
      <c r="B25" s="33" t="s">
        <v>798</v>
      </c>
      <c r="C25" s="33" t="s">
        <v>857</v>
      </c>
      <c r="D25" s="33" t="s">
        <v>854</v>
      </c>
      <c r="E25" s="33" t="s">
        <v>855</v>
      </c>
      <c r="F25" s="28">
        <v>42885</v>
      </c>
      <c r="G25" s="34">
        <v>5179676.25</v>
      </c>
      <c r="H25" s="34">
        <v>2347102.5</v>
      </c>
      <c r="I25" s="34">
        <v>199503.71250000002</v>
      </c>
      <c r="J25" s="34">
        <v>352065.375</v>
      </c>
      <c r="K25" s="33" t="s">
        <v>40</v>
      </c>
      <c r="L25" s="33" t="s">
        <v>39</v>
      </c>
      <c r="M25" s="33" t="s">
        <v>39</v>
      </c>
      <c r="N25" s="8" t="s">
        <v>38</v>
      </c>
    </row>
    <row r="26" spans="1:14" s="4" customFormat="1" ht="45" x14ac:dyDescent="0.25">
      <c r="A26" s="33" t="s">
        <v>858</v>
      </c>
      <c r="B26" s="33" t="s">
        <v>801</v>
      </c>
      <c r="C26" s="33" t="s">
        <v>859</v>
      </c>
      <c r="D26" s="33" t="s">
        <v>854</v>
      </c>
      <c r="E26" s="33" t="s">
        <v>855</v>
      </c>
      <c r="F26" s="28">
        <v>42907</v>
      </c>
      <c r="G26" s="34">
        <f>731906.95*7.5</f>
        <v>5489302.125</v>
      </c>
      <c r="H26" s="34">
        <f>482025.47*7.5</f>
        <v>3615191.0249999999</v>
      </c>
      <c r="I26" s="34">
        <f>H26*0.85</f>
        <v>3072912.3712499999</v>
      </c>
      <c r="J26" s="34">
        <f>H26*0.15</f>
        <v>542278.65374999994</v>
      </c>
      <c r="K26" s="33" t="s">
        <v>40</v>
      </c>
      <c r="L26" s="33" t="s">
        <v>39</v>
      </c>
      <c r="M26" s="33" t="s">
        <v>39</v>
      </c>
      <c r="N26" s="8" t="s">
        <v>38</v>
      </c>
    </row>
    <row r="27" spans="1:14" s="4" customFormat="1" ht="30" x14ac:dyDescent="0.25">
      <c r="A27" s="33" t="s">
        <v>860</v>
      </c>
      <c r="B27" s="33" t="s">
        <v>799</v>
      </c>
      <c r="C27" s="33" t="s">
        <v>861</v>
      </c>
      <c r="D27" s="33" t="s">
        <v>854</v>
      </c>
      <c r="E27" s="33" t="s">
        <v>855</v>
      </c>
      <c r="F27" s="28">
        <v>42885</v>
      </c>
      <c r="G27" s="34">
        <f>1644127.82*7.5</f>
        <v>12330958.65</v>
      </c>
      <c r="H27" s="34">
        <v>4706605.2750000004</v>
      </c>
      <c r="I27" s="34">
        <v>4000614.4837500001</v>
      </c>
      <c r="J27" s="34">
        <v>705990.79125000001</v>
      </c>
      <c r="K27" s="33" t="s">
        <v>1159</v>
      </c>
      <c r="L27" s="33" t="s">
        <v>20</v>
      </c>
      <c r="M27" s="33" t="s">
        <v>20</v>
      </c>
      <c r="N27" s="8" t="s">
        <v>63</v>
      </c>
    </row>
    <row r="28" spans="1:14" s="4" customFormat="1" ht="45" x14ac:dyDescent="0.25">
      <c r="A28" s="33" t="s">
        <v>862</v>
      </c>
      <c r="B28" s="33" t="s">
        <v>800</v>
      </c>
      <c r="C28" s="33" t="s">
        <v>859</v>
      </c>
      <c r="D28" s="33" t="s">
        <v>854</v>
      </c>
      <c r="E28" s="33" t="s">
        <v>855</v>
      </c>
      <c r="F28" s="28">
        <v>42888</v>
      </c>
      <c r="G28" s="34">
        <v>5029644.3</v>
      </c>
      <c r="H28" s="34">
        <v>2150471.25</v>
      </c>
      <c r="I28" s="34">
        <v>1827900.5625</v>
      </c>
      <c r="J28" s="34">
        <v>322570.6875</v>
      </c>
      <c r="K28" s="33" t="s">
        <v>1158</v>
      </c>
      <c r="L28" s="33" t="s">
        <v>53</v>
      </c>
      <c r="M28" s="33" t="s">
        <v>53</v>
      </c>
      <c r="N28" s="8" t="s">
        <v>863</v>
      </c>
    </row>
    <row r="29" spans="1:14" s="4" customFormat="1" ht="30" x14ac:dyDescent="0.25">
      <c r="A29" s="33" t="s">
        <v>864</v>
      </c>
      <c r="B29" s="33" t="s">
        <v>797</v>
      </c>
      <c r="C29" s="33" t="s">
        <v>857</v>
      </c>
      <c r="D29" s="33" t="s">
        <v>854</v>
      </c>
      <c r="E29" s="33" t="s">
        <v>855</v>
      </c>
      <c r="F29" s="28">
        <v>42888</v>
      </c>
      <c r="G29" s="34">
        <v>5827284.375</v>
      </c>
      <c r="H29" s="34">
        <v>2688395.625</v>
      </c>
      <c r="I29" s="34">
        <v>2285136.28125</v>
      </c>
      <c r="J29" s="34">
        <v>403259.34375</v>
      </c>
      <c r="K29" s="33" t="s">
        <v>1157</v>
      </c>
      <c r="L29" s="33" t="s">
        <v>53</v>
      </c>
      <c r="M29" s="33" t="s">
        <v>53</v>
      </c>
      <c r="N29" s="8" t="s">
        <v>865</v>
      </c>
    </row>
    <row r="30" spans="1:14" s="4" customFormat="1" ht="45" x14ac:dyDescent="0.25">
      <c r="A30" s="48" t="s">
        <v>1369</v>
      </c>
      <c r="B30" s="33" t="s">
        <v>1370</v>
      </c>
      <c r="C30" s="33" t="s">
        <v>859</v>
      </c>
      <c r="D30" s="33" t="s">
        <v>854</v>
      </c>
      <c r="E30" s="33" t="s">
        <v>855</v>
      </c>
      <c r="F30" s="28">
        <v>43015</v>
      </c>
      <c r="G30" s="34">
        <v>7344824.3300000001</v>
      </c>
      <c r="H30" s="34">
        <v>1605239.78</v>
      </c>
      <c r="I30" s="34">
        <v>1362848.55</v>
      </c>
      <c r="J30" s="34">
        <v>242391.23</v>
      </c>
      <c r="K30" s="33" t="s">
        <v>1371</v>
      </c>
      <c r="L30" s="33" t="s">
        <v>20</v>
      </c>
      <c r="M30" s="33" t="s">
        <v>20</v>
      </c>
      <c r="N30" s="8" t="s">
        <v>63</v>
      </c>
    </row>
    <row r="31" spans="1:14" s="4" customFormat="1" ht="30" x14ac:dyDescent="0.25">
      <c r="A31" s="48" t="s">
        <v>1009</v>
      </c>
      <c r="B31" s="33" t="s">
        <v>1010</v>
      </c>
      <c r="C31" s="33" t="s">
        <v>930</v>
      </c>
      <c r="D31" s="33" t="s">
        <v>869</v>
      </c>
      <c r="E31" s="33" t="s">
        <v>855</v>
      </c>
      <c r="F31" s="28">
        <v>42888</v>
      </c>
      <c r="G31" s="34">
        <v>7046291.25</v>
      </c>
      <c r="H31" s="34">
        <v>3143786.25</v>
      </c>
      <c r="I31" s="34">
        <v>2672218.3125</v>
      </c>
      <c r="J31" s="34">
        <v>471567.9375</v>
      </c>
      <c r="K31" s="33" t="s">
        <v>1156</v>
      </c>
      <c r="L31" s="33" t="s">
        <v>53</v>
      </c>
      <c r="M31" s="33" t="s">
        <v>53</v>
      </c>
      <c r="N31" s="8" t="s">
        <v>1011</v>
      </c>
    </row>
    <row r="32" spans="1:14" s="4" customFormat="1" ht="30" x14ac:dyDescent="0.25">
      <c r="A32" s="48" t="s">
        <v>1012</v>
      </c>
      <c r="B32" s="33" t="s">
        <v>1013</v>
      </c>
      <c r="C32" s="33" t="s">
        <v>853</v>
      </c>
      <c r="D32" s="33" t="s">
        <v>869</v>
      </c>
      <c r="E32" s="33" t="s">
        <v>855</v>
      </c>
      <c r="F32" s="28">
        <v>42888</v>
      </c>
      <c r="G32" s="34">
        <v>6932452.5000000009</v>
      </c>
      <c r="H32" s="34">
        <v>3396959.25</v>
      </c>
      <c r="I32" s="34">
        <v>2887415.3624999998</v>
      </c>
      <c r="J32" s="34">
        <v>509543.88749999995</v>
      </c>
      <c r="K32" s="33" t="s">
        <v>1014</v>
      </c>
      <c r="L32" s="33" t="s">
        <v>53</v>
      </c>
      <c r="M32" s="33" t="s">
        <v>53</v>
      </c>
      <c r="N32" s="8" t="s">
        <v>150</v>
      </c>
    </row>
    <row r="33" spans="1:15" s="4" customFormat="1" ht="75" x14ac:dyDescent="0.25">
      <c r="A33" s="48" t="s">
        <v>866</v>
      </c>
      <c r="B33" s="33" t="s">
        <v>867</v>
      </c>
      <c r="C33" s="33" t="s">
        <v>868</v>
      </c>
      <c r="D33" s="33" t="s">
        <v>869</v>
      </c>
      <c r="E33" s="33" t="s">
        <v>855</v>
      </c>
      <c r="F33" s="28">
        <v>42900</v>
      </c>
      <c r="G33" s="34">
        <v>3484369.05</v>
      </c>
      <c r="H33" s="34">
        <v>1801927.8</v>
      </c>
      <c r="I33" s="34">
        <v>1531638.6</v>
      </c>
      <c r="J33" s="34">
        <v>270289.19999999995</v>
      </c>
      <c r="K33" s="33" t="s">
        <v>870</v>
      </c>
      <c r="L33" s="33" t="s">
        <v>28</v>
      </c>
      <c r="M33" s="33" t="s">
        <v>28</v>
      </c>
      <c r="N33" s="8" t="s">
        <v>29</v>
      </c>
    </row>
    <row r="34" spans="1:15" s="4" customFormat="1" ht="30" x14ac:dyDescent="0.25">
      <c r="A34" s="48" t="s">
        <v>871</v>
      </c>
      <c r="B34" s="33" t="s">
        <v>872</v>
      </c>
      <c r="C34" s="33" t="s">
        <v>853</v>
      </c>
      <c r="D34" s="33" t="s">
        <v>869</v>
      </c>
      <c r="E34" s="33" t="s">
        <v>855</v>
      </c>
      <c r="F34" s="28">
        <v>42900</v>
      </c>
      <c r="G34" s="34">
        <v>2647861.125</v>
      </c>
      <c r="H34" s="34">
        <v>1052369.4749999999</v>
      </c>
      <c r="I34" s="34">
        <v>894514.04999999993</v>
      </c>
      <c r="J34" s="34">
        <v>157855.42499999993</v>
      </c>
      <c r="K34" s="33" t="s">
        <v>533</v>
      </c>
      <c r="L34" s="33" t="s">
        <v>28</v>
      </c>
      <c r="M34" s="33" t="s">
        <v>28</v>
      </c>
      <c r="N34" s="8" t="s">
        <v>533</v>
      </c>
    </row>
    <row r="35" spans="1:15" s="4" customFormat="1" ht="30" x14ac:dyDescent="0.25">
      <c r="A35" s="48" t="s">
        <v>873</v>
      </c>
      <c r="B35" s="33" t="s">
        <v>874</v>
      </c>
      <c r="C35" s="33" t="s">
        <v>875</v>
      </c>
      <c r="D35" s="33" t="s">
        <v>869</v>
      </c>
      <c r="E35" s="33" t="s">
        <v>855</v>
      </c>
      <c r="F35" s="28">
        <v>42900</v>
      </c>
      <c r="G35" s="34">
        <v>7576151.7749999994</v>
      </c>
      <c r="H35" s="34">
        <v>3851506.125</v>
      </c>
      <c r="I35" s="34">
        <v>3273780.1499999994</v>
      </c>
      <c r="J35" s="34">
        <v>577725.97500000056</v>
      </c>
      <c r="K35" s="33" t="s">
        <v>1155</v>
      </c>
      <c r="L35" s="33" t="s">
        <v>28</v>
      </c>
      <c r="M35" s="33" t="s">
        <v>28</v>
      </c>
      <c r="N35" s="8" t="s">
        <v>876</v>
      </c>
    </row>
    <row r="36" spans="1:15" s="4" customFormat="1" ht="75" x14ac:dyDescent="0.25">
      <c r="A36" s="33" t="s">
        <v>877</v>
      </c>
      <c r="B36" s="33" t="s">
        <v>878</v>
      </c>
      <c r="C36" s="33" t="s">
        <v>868</v>
      </c>
      <c r="D36" s="33" t="s">
        <v>869</v>
      </c>
      <c r="E36" s="33" t="s">
        <v>855</v>
      </c>
      <c r="F36" s="28">
        <v>42900</v>
      </c>
      <c r="G36" s="34">
        <v>4131113.4750000001</v>
      </c>
      <c r="H36" s="34">
        <v>2480396.5500000003</v>
      </c>
      <c r="I36" s="34">
        <v>2108337</v>
      </c>
      <c r="J36" s="34">
        <v>372059.55000000005</v>
      </c>
      <c r="K36" s="33" t="s">
        <v>1154</v>
      </c>
      <c r="L36" s="33" t="s">
        <v>28</v>
      </c>
      <c r="M36" s="33" t="s">
        <v>28</v>
      </c>
      <c r="N36" s="8" t="s">
        <v>879</v>
      </c>
    </row>
    <row r="37" spans="1:15" s="4" customFormat="1" ht="45" x14ac:dyDescent="0.25">
      <c r="A37" s="33" t="s">
        <v>880</v>
      </c>
      <c r="B37" s="33" t="s">
        <v>881</v>
      </c>
      <c r="C37" s="33" t="s">
        <v>882</v>
      </c>
      <c r="D37" s="33" t="s">
        <v>869</v>
      </c>
      <c r="E37" s="33" t="s">
        <v>855</v>
      </c>
      <c r="F37" s="28">
        <v>42900</v>
      </c>
      <c r="G37" s="34">
        <v>2662598.5500000003</v>
      </c>
      <c r="H37" s="34">
        <v>1311368.55</v>
      </c>
      <c r="I37" s="34">
        <v>1114663.2000000002</v>
      </c>
      <c r="J37" s="34">
        <v>196705.34999999998</v>
      </c>
      <c r="K37" s="33" t="s">
        <v>1153</v>
      </c>
      <c r="L37" s="33" t="s">
        <v>28</v>
      </c>
      <c r="M37" s="33" t="s">
        <v>28</v>
      </c>
      <c r="N37" s="71" t="s">
        <v>56</v>
      </c>
      <c r="O37" s="10"/>
    </row>
    <row r="38" spans="1:15" s="4" customFormat="1" ht="60" x14ac:dyDescent="0.25">
      <c r="A38" s="48" t="s">
        <v>883</v>
      </c>
      <c r="B38" s="33" t="s">
        <v>884</v>
      </c>
      <c r="C38" s="33" t="s">
        <v>885</v>
      </c>
      <c r="D38" s="33" t="s">
        <v>869</v>
      </c>
      <c r="E38" s="33" t="s">
        <v>855</v>
      </c>
      <c r="F38" s="28">
        <v>42900</v>
      </c>
      <c r="G38" s="34">
        <v>4276913.7750000004</v>
      </c>
      <c r="H38" s="34">
        <v>2785545.375</v>
      </c>
      <c r="I38" s="34">
        <v>2367713.4750000001</v>
      </c>
      <c r="J38" s="34">
        <v>417831.89999999991</v>
      </c>
      <c r="K38" s="33" t="s">
        <v>886</v>
      </c>
      <c r="L38" s="33" t="s">
        <v>28</v>
      </c>
      <c r="M38" s="33" t="s">
        <v>28</v>
      </c>
      <c r="N38" s="8" t="s">
        <v>887</v>
      </c>
    </row>
    <row r="39" spans="1:15" s="4" customFormat="1" ht="30" x14ac:dyDescent="0.25">
      <c r="A39" s="33" t="s">
        <v>925</v>
      </c>
      <c r="B39" s="33" t="s">
        <v>926</v>
      </c>
      <c r="C39" s="33" t="s">
        <v>875</v>
      </c>
      <c r="D39" s="33" t="s">
        <v>869</v>
      </c>
      <c r="E39" s="33" t="s">
        <v>855</v>
      </c>
      <c r="F39" s="28">
        <v>42930</v>
      </c>
      <c r="G39" s="34">
        <v>10463922.75</v>
      </c>
      <c r="H39" s="34">
        <v>4634816.25</v>
      </c>
      <c r="I39" s="34">
        <v>3939593.8125</v>
      </c>
      <c r="J39" s="34">
        <v>695222.4375</v>
      </c>
      <c r="K39" s="33" t="s">
        <v>927</v>
      </c>
      <c r="L39" s="33" t="s">
        <v>28</v>
      </c>
      <c r="M39" s="33" t="s">
        <v>28</v>
      </c>
      <c r="N39" s="8" t="s">
        <v>29</v>
      </c>
    </row>
    <row r="40" spans="1:15" s="4" customFormat="1" ht="45" x14ac:dyDescent="0.25">
      <c r="A40" s="33" t="s">
        <v>928</v>
      </c>
      <c r="B40" s="33" t="s">
        <v>929</v>
      </c>
      <c r="C40" s="33" t="s">
        <v>930</v>
      </c>
      <c r="D40" s="33" t="s">
        <v>869</v>
      </c>
      <c r="E40" s="33" t="s">
        <v>855</v>
      </c>
      <c r="F40" s="28">
        <v>42930</v>
      </c>
      <c r="G40" s="34">
        <v>4681651.8749999991</v>
      </c>
      <c r="H40" s="34">
        <v>1972721.7</v>
      </c>
      <c r="I40" s="34">
        <v>1676813.4450000001</v>
      </c>
      <c r="J40" s="34">
        <v>295908.255</v>
      </c>
      <c r="K40" s="33" t="s">
        <v>931</v>
      </c>
      <c r="L40" s="37" t="s">
        <v>28</v>
      </c>
      <c r="M40" s="37" t="s">
        <v>28</v>
      </c>
      <c r="N40" s="8" t="s">
        <v>29</v>
      </c>
    </row>
    <row r="41" spans="1:15" s="4" customFormat="1" ht="30" x14ac:dyDescent="0.25">
      <c r="A41" s="33" t="s">
        <v>932</v>
      </c>
      <c r="B41" s="33" t="s">
        <v>933</v>
      </c>
      <c r="C41" s="33" t="s">
        <v>930</v>
      </c>
      <c r="D41" s="33" t="s">
        <v>869</v>
      </c>
      <c r="E41" s="33" t="s">
        <v>855</v>
      </c>
      <c r="F41" s="28">
        <v>42930</v>
      </c>
      <c r="G41" s="34">
        <v>7366256.25</v>
      </c>
      <c r="H41" s="34">
        <v>2830290</v>
      </c>
      <c r="I41" s="34">
        <v>2405746.5</v>
      </c>
      <c r="J41" s="34">
        <v>424543.5</v>
      </c>
      <c r="K41" s="33" t="s">
        <v>934</v>
      </c>
      <c r="L41" s="33" t="s">
        <v>28</v>
      </c>
      <c r="M41" s="33" t="s">
        <v>28</v>
      </c>
      <c r="N41" s="8" t="s">
        <v>29</v>
      </c>
    </row>
    <row r="42" spans="1:15" s="4" customFormat="1" ht="30" x14ac:dyDescent="0.25">
      <c r="A42" s="33" t="s">
        <v>935</v>
      </c>
      <c r="B42" s="33" t="s">
        <v>936</v>
      </c>
      <c r="C42" s="33" t="s">
        <v>930</v>
      </c>
      <c r="D42" s="33" t="s">
        <v>869</v>
      </c>
      <c r="E42" s="33" t="s">
        <v>855</v>
      </c>
      <c r="F42" s="28">
        <v>42930</v>
      </c>
      <c r="G42" s="34">
        <v>3947708.25</v>
      </c>
      <c r="H42" s="34">
        <v>1294248.75</v>
      </c>
      <c r="I42" s="34">
        <v>1099592.7749999999</v>
      </c>
      <c r="J42" s="34">
        <v>194137.3125</v>
      </c>
      <c r="K42" s="33" t="s">
        <v>937</v>
      </c>
      <c r="L42" s="33" t="s">
        <v>28</v>
      </c>
      <c r="M42" s="33" t="s">
        <v>28</v>
      </c>
      <c r="N42" s="8" t="s">
        <v>938</v>
      </c>
    </row>
    <row r="43" spans="1:15" s="4" customFormat="1" ht="30" x14ac:dyDescent="0.25">
      <c r="A43" s="33" t="s">
        <v>939</v>
      </c>
      <c r="B43" s="33" t="s">
        <v>940</v>
      </c>
      <c r="C43" s="33" t="s">
        <v>875</v>
      </c>
      <c r="D43" s="33" t="s">
        <v>869</v>
      </c>
      <c r="E43" s="33" t="s">
        <v>855</v>
      </c>
      <c r="F43" s="28">
        <v>42930</v>
      </c>
      <c r="G43" s="34">
        <v>12722520.674999999</v>
      </c>
      <c r="H43" s="34">
        <v>4065325.2749999999</v>
      </c>
      <c r="I43" s="34">
        <v>3455526.4837499997</v>
      </c>
      <c r="J43" s="34">
        <v>609798.79125000001</v>
      </c>
      <c r="K43" s="33" t="s">
        <v>941</v>
      </c>
      <c r="L43" s="33" t="s">
        <v>53</v>
      </c>
      <c r="M43" s="33" t="s">
        <v>53</v>
      </c>
      <c r="N43" s="8" t="s">
        <v>150</v>
      </c>
    </row>
    <row r="44" spans="1:15" s="4" customFormat="1" ht="30" x14ac:dyDescent="0.25">
      <c r="A44" s="33" t="s">
        <v>939</v>
      </c>
      <c r="B44" s="33" t="s">
        <v>940</v>
      </c>
      <c r="C44" s="33" t="s">
        <v>875</v>
      </c>
      <c r="D44" s="33" t="s">
        <v>869</v>
      </c>
      <c r="E44" s="33" t="s">
        <v>855</v>
      </c>
      <c r="F44" s="28">
        <v>42930</v>
      </c>
      <c r="G44" s="34">
        <v>12722521.675000001</v>
      </c>
      <c r="H44" s="34">
        <v>915821.02500000002</v>
      </c>
      <c r="I44" s="34">
        <v>778447.87124999997</v>
      </c>
      <c r="J44" s="34">
        <v>137373.15375</v>
      </c>
      <c r="K44" s="33" t="s">
        <v>942</v>
      </c>
      <c r="L44" s="33" t="s">
        <v>28</v>
      </c>
      <c r="M44" s="33" t="s">
        <v>28</v>
      </c>
      <c r="N44" s="8" t="s">
        <v>29</v>
      </c>
    </row>
    <row r="45" spans="1:15" s="4" customFormat="1" ht="45" x14ac:dyDescent="0.25">
      <c r="A45" s="33" t="s">
        <v>943</v>
      </c>
      <c r="B45" s="33" t="s">
        <v>944</v>
      </c>
      <c r="C45" s="33" t="s">
        <v>853</v>
      </c>
      <c r="D45" s="33" t="s">
        <v>869</v>
      </c>
      <c r="E45" s="33" t="s">
        <v>855</v>
      </c>
      <c r="F45" s="28">
        <v>42930</v>
      </c>
      <c r="G45" s="34">
        <v>4318921.5</v>
      </c>
      <c r="H45" s="34">
        <v>1995735.7499999998</v>
      </c>
      <c r="I45" s="34">
        <v>1696375.3874999997</v>
      </c>
      <c r="J45" s="34">
        <v>299360.36249999993</v>
      </c>
      <c r="K45" s="33" t="s">
        <v>945</v>
      </c>
      <c r="L45" s="33" t="s">
        <v>28</v>
      </c>
      <c r="M45" s="33" t="s">
        <v>28</v>
      </c>
      <c r="N45" s="8" t="s">
        <v>29</v>
      </c>
    </row>
    <row r="46" spans="1:15" s="4" customFormat="1" ht="30" x14ac:dyDescent="0.25">
      <c r="A46" s="33" t="s">
        <v>943</v>
      </c>
      <c r="B46" s="33" t="s">
        <v>944</v>
      </c>
      <c r="C46" s="33" t="s">
        <v>853</v>
      </c>
      <c r="D46" s="33" t="s">
        <v>869</v>
      </c>
      <c r="E46" s="33" t="s">
        <v>855</v>
      </c>
      <c r="F46" s="28">
        <v>42930</v>
      </c>
      <c r="G46" s="34">
        <v>4318921.5</v>
      </c>
      <c r="H46" s="34">
        <v>565853.25</v>
      </c>
      <c r="I46" s="34">
        <v>480975.26250000001</v>
      </c>
      <c r="J46" s="34">
        <v>84877.987500000003</v>
      </c>
      <c r="K46" s="33" t="s">
        <v>592</v>
      </c>
      <c r="L46" s="33" t="s">
        <v>53</v>
      </c>
      <c r="M46" s="33" t="s">
        <v>53</v>
      </c>
      <c r="N46" s="8" t="s">
        <v>946</v>
      </c>
    </row>
    <row r="47" spans="1:15" s="4" customFormat="1" ht="30" x14ac:dyDescent="0.25">
      <c r="A47" s="33" t="s">
        <v>947</v>
      </c>
      <c r="B47" s="33" t="s">
        <v>948</v>
      </c>
      <c r="C47" s="33" t="s">
        <v>853</v>
      </c>
      <c r="D47" s="33" t="s">
        <v>869</v>
      </c>
      <c r="E47" s="33" t="s">
        <v>855</v>
      </c>
      <c r="F47" s="28">
        <v>42930</v>
      </c>
      <c r="G47" s="34">
        <v>2760832.35</v>
      </c>
      <c r="H47" s="34">
        <v>1471936.3499999999</v>
      </c>
      <c r="I47" s="34">
        <v>1251145.8999999999</v>
      </c>
      <c r="J47" s="34">
        <v>220790.45249999998</v>
      </c>
      <c r="K47" s="33" t="s">
        <v>949</v>
      </c>
      <c r="L47" s="33" t="s">
        <v>20</v>
      </c>
      <c r="M47" s="33" t="s">
        <v>20</v>
      </c>
      <c r="N47" s="8" t="s">
        <v>63</v>
      </c>
    </row>
    <row r="48" spans="1:15" s="4" customFormat="1" ht="75" x14ac:dyDescent="0.25">
      <c r="A48" s="33" t="s">
        <v>950</v>
      </c>
      <c r="B48" s="33" t="s">
        <v>951</v>
      </c>
      <c r="C48" s="33" t="s">
        <v>952</v>
      </c>
      <c r="D48" s="33" t="s">
        <v>869</v>
      </c>
      <c r="E48" s="33" t="s">
        <v>855</v>
      </c>
      <c r="F48" s="28">
        <v>42930</v>
      </c>
      <c r="G48" s="34">
        <v>3932317.1249999995</v>
      </c>
      <c r="H48" s="34">
        <v>2356224.375</v>
      </c>
      <c r="I48" s="34">
        <v>2002790.72</v>
      </c>
      <c r="J48" s="34">
        <v>353433.65625</v>
      </c>
      <c r="K48" s="33" t="s">
        <v>953</v>
      </c>
      <c r="L48" s="33" t="s">
        <v>28</v>
      </c>
      <c r="M48" s="33" t="s">
        <v>28</v>
      </c>
      <c r="N48" s="8" t="s">
        <v>56</v>
      </c>
    </row>
    <row r="49" spans="1:14" s="4" customFormat="1" ht="75" x14ac:dyDescent="0.25">
      <c r="A49" s="33" t="s">
        <v>954</v>
      </c>
      <c r="B49" s="33" t="s">
        <v>955</v>
      </c>
      <c r="C49" s="33" t="s">
        <v>952</v>
      </c>
      <c r="D49" s="33" t="s">
        <v>869</v>
      </c>
      <c r="E49" s="33" t="s">
        <v>855</v>
      </c>
      <c r="F49" s="28">
        <v>42930</v>
      </c>
      <c r="G49" s="34">
        <v>6803211.1500000004</v>
      </c>
      <c r="H49" s="34">
        <v>2612930.3250000002</v>
      </c>
      <c r="I49" s="34">
        <v>2220990.7799999998</v>
      </c>
      <c r="J49" s="34">
        <v>391939.54875000002</v>
      </c>
      <c r="K49" s="33" t="s">
        <v>956</v>
      </c>
      <c r="L49" s="33" t="s">
        <v>28</v>
      </c>
      <c r="M49" s="33" t="s">
        <v>28</v>
      </c>
      <c r="N49" s="8" t="s">
        <v>29</v>
      </c>
    </row>
    <row r="50" spans="1:14" s="4" customFormat="1" ht="30" x14ac:dyDescent="0.25">
      <c r="A50" s="33" t="s">
        <v>1086</v>
      </c>
      <c r="B50" s="33" t="s">
        <v>1087</v>
      </c>
      <c r="C50" s="33" t="s">
        <v>853</v>
      </c>
      <c r="D50" s="33" t="s">
        <v>869</v>
      </c>
      <c r="E50" s="33" t="s">
        <v>855</v>
      </c>
      <c r="F50" s="28">
        <v>42976</v>
      </c>
      <c r="G50" s="34">
        <v>10632241.800000001</v>
      </c>
      <c r="H50" s="34">
        <v>6694733.25</v>
      </c>
      <c r="I50" s="34">
        <v>5690523.2300000004</v>
      </c>
      <c r="J50" s="34">
        <v>1004210.02</v>
      </c>
      <c r="K50" s="33" t="s">
        <v>1152</v>
      </c>
      <c r="L50" s="33" t="s">
        <v>53</v>
      </c>
      <c r="M50" s="33" t="s">
        <v>53</v>
      </c>
      <c r="N50" s="8" t="s">
        <v>226</v>
      </c>
    </row>
    <row r="51" spans="1:14" s="4" customFormat="1" ht="75" x14ac:dyDescent="0.25">
      <c r="A51" s="33" t="s">
        <v>1088</v>
      </c>
      <c r="B51" s="33" t="s">
        <v>1089</v>
      </c>
      <c r="C51" s="33" t="s">
        <v>952</v>
      </c>
      <c r="D51" s="33" t="s">
        <v>869</v>
      </c>
      <c r="E51" s="33" t="s">
        <v>855</v>
      </c>
      <c r="F51" s="28">
        <v>42976</v>
      </c>
      <c r="G51" s="34">
        <v>4231936.6500000004</v>
      </c>
      <c r="H51" s="34">
        <v>2431482.6</v>
      </c>
      <c r="I51" s="34">
        <v>2066760.08</v>
      </c>
      <c r="J51" s="34">
        <v>364722.52</v>
      </c>
      <c r="K51" s="33" t="s">
        <v>1148</v>
      </c>
      <c r="L51" s="33" t="s">
        <v>20</v>
      </c>
      <c r="M51" s="33" t="s">
        <v>20</v>
      </c>
      <c r="N51" s="8" t="s">
        <v>63</v>
      </c>
    </row>
    <row r="52" spans="1:14" s="4" customFormat="1" ht="60" x14ac:dyDescent="0.25">
      <c r="A52" s="33" t="s">
        <v>1090</v>
      </c>
      <c r="B52" s="33" t="s">
        <v>1091</v>
      </c>
      <c r="C52" s="33" t="s">
        <v>875</v>
      </c>
      <c r="D52" s="33" t="s">
        <v>869</v>
      </c>
      <c r="E52" s="33" t="s">
        <v>855</v>
      </c>
      <c r="F52" s="28">
        <v>42976</v>
      </c>
      <c r="G52" s="34">
        <v>12201316.800000001</v>
      </c>
      <c r="H52" s="34">
        <v>6977086.5</v>
      </c>
      <c r="I52" s="34">
        <v>5930523.4500000002</v>
      </c>
      <c r="J52" s="34">
        <v>1046563.05</v>
      </c>
      <c r="K52" s="33" t="s">
        <v>1149</v>
      </c>
      <c r="L52" s="33" t="s">
        <v>53</v>
      </c>
      <c r="M52" s="33" t="s">
        <v>53</v>
      </c>
      <c r="N52" s="8" t="s">
        <v>174</v>
      </c>
    </row>
    <row r="53" spans="1:14" s="4" customFormat="1" ht="45" x14ac:dyDescent="0.25">
      <c r="A53" s="33" t="s">
        <v>1092</v>
      </c>
      <c r="B53" s="33" t="s">
        <v>1093</v>
      </c>
      <c r="C53" s="33" t="s">
        <v>853</v>
      </c>
      <c r="D53" s="33" t="s">
        <v>869</v>
      </c>
      <c r="E53" s="33" t="s">
        <v>855</v>
      </c>
      <c r="F53" s="28">
        <v>42976</v>
      </c>
      <c r="G53" s="34">
        <v>7995057.2999999998</v>
      </c>
      <c r="H53" s="34">
        <v>4535513.03</v>
      </c>
      <c r="I53" s="34">
        <v>3855185.93</v>
      </c>
      <c r="J53" s="34">
        <v>680327.1</v>
      </c>
      <c r="K53" s="33" t="s">
        <v>1150</v>
      </c>
      <c r="L53" s="33" t="s">
        <v>28</v>
      </c>
      <c r="M53" s="33" t="s">
        <v>28</v>
      </c>
      <c r="N53" s="8" t="s">
        <v>29</v>
      </c>
    </row>
    <row r="54" spans="1:14" s="4" customFormat="1" ht="60" x14ac:dyDescent="0.25">
      <c r="A54" s="33" t="s">
        <v>1094</v>
      </c>
      <c r="B54" s="33" t="s">
        <v>1095</v>
      </c>
      <c r="C54" s="33" t="s">
        <v>875</v>
      </c>
      <c r="D54" s="33" t="s">
        <v>869</v>
      </c>
      <c r="E54" s="33" t="s">
        <v>855</v>
      </c>
      <c r="F54" s="28">
        <v>42976</v>
      </c>
      <c r="G54" s="34">
        <v>2931156.75</v>
      </c>
      <c r="H54" s="34">
        <v>1282648.43</v>
      </c>
      <c r="I54" s="34">
        <v>1090251.08</v>
      </c>
      <c r="J54" s="34">
        <v>192397.35</v>
      </c>
      <c r="K54" s="33" t="s">
        <v>1146</v>
      </c>
      <c r="L54" s="33" t="s">
        <v>1147</v>
      </c>
      <c r="M54" s="33" t="s">
        <v>1166</v>
      </c>
      <c r="N54" s="8" t="s">
        <v>1096</v>
      </c>
    </row>
    <row r="55" spans="1:14" s="4" customFormat="1" ht="75" x14ac:dyDescent="0.25">
      <c r="A55" s="33" t="s">
        <v>1097</v>
      </c>
      <c r="B55" s="33" t="s">
        <v>1098</v>
      </c>
      <c r="C55" s="33" t="s">
        <v>952</v>
      </c>
      <c r="D55" s="33" t="s">
        <v>869</v>
      </c>
      <c r="E55" s="33" t="s">
        <v>855</v>
      </c>
      <c r="F55" s="28">
        <v>42976</v>
      </c>
      <c r="G55" s="34">
        <v>4216924.7300000004</v>
      </c>
      <c r="H55" s="34">
        <v>1878245.18</v>
      </c>
      <c r="I55" s="34">
        <v>1596508.28</v>
      </c>
      <c r="J55" s="34">
        <v>281736.90000000002</v>
      </c>
      <c r="K55" s="33" t="s">
        <v>1151</v>
      </c>
      <c r="L55" s="33" t="s">
        <v>28</v>
      </c>
      <c r="M55" s="33" t="s">
        <v>28</v>
      </c>
      <c r="N55" s="8" t="s">
        <v>1099</v>
      </c>
    </row>
    <row r="56" spans="1:14" s="99" customFormat="1" ht="60" x14ac:dyDescent="0.25">
      <c r="A56" s="145" t="s">
        <v>1478</v>
      </c>
      <c r="B56" s="146" t="s">
        <v>1479</v>
      </c>
      <c r="C56" s="147" t="s">
        <v>1480</v>
      </c>
      <c r="D56" s="148" t="s">
        <v>1481</v>
      </c>
      <c r="E56" s="148" t="s">
        <v>855</v>
      </c>
      <c r="F56" s="149">
        <v>43024</v>
      </c>
      <c r="G56" s="150">
        <v>7105205.1000000006</v>
      </c>
      <c r="H56" s="150">
        <v>3711455.1</v>
      </c>
      <c r="I56" s="150">
        <v>3154736.7749999999</v>
      </c>
      <c r="J56" s="150">
        <v>556718.32499999995</v>
      </c>
      <c r="K56" s="151" t="s">
        <v>1482</v>
      </c>
      <c r="L56" s="151" t="s">
        <v>56</v>
      </c>
      <c r="M56" s="152" t="s">
        <v>28</v>
      </c>
      <c r="N56" s="153" t="s">
        <v>1463</v>
      </c>
    </row>
    <row r="57" spans="1:14" s="99" customFormat="1" ht="60" x14ac:dyDescent="0.25">
      <c r="A57" s="145" t="s">
        <v>1483</v>
      </c>
      <c r="B57" s="146" t="s">
        <v>1484</v>
      </c>
      <c r="C57" s="147" t="s">
        <v>1485</v>
      </c>
      <c r="D57" s="148" t="s">
        <v>1481</v>
      </c>
      <c r="E57" s="148" t="s">
        <v>855</v>
      </c>
      <c r="F57" s="149">
        <v>43019</v>
      </c>
      <c r="G57" s="150">
        <v>2080330.1249999998</v>
      </c>
      <c r="H57" s="150">
        <v>763945.5</v>
      </c>
      <c r="I57" s="150">
        <v>649353.67500000005</v>
      </c>
      <c r="J57" s="150">
        <v>114591.825</v>
      </c>
      <c r="K57" s="151" t="s">
        <v>824</v>
      </c>
      <c r="L57" s="151" t="s">
        <v>232</v>
      </c>
      <c r="M57" s="152" t="s">
        <v>53</v>
      </c>
      <c r="N57" s="153" t="s">
        <v>54</v>
      </c>
    </row>
    <row r="58" spans="1:14" s="99" customFormat="1" ht="60" x14ac:dyDescent="0.25">
      <c r="A58" s="145" t="s">
        <v>1486</v>
      </c>
      <c r="B58" s="146" t="s">
        <v>1487</v>
      </c>
      <c r="C58" s="147" t="s">
        <v>1485</v>
      </c>
      <c r="D58" s="148" t="s">
        <v>1481</v>
      </c>
      <c r="E58" s="148" t="s">
        <v>855</v>
      </c>
      <c r="F58" s="149">
        <v>43019</v>
      </c>
      <c r="G58" s="150">
        <v>2864959.05</v>
      </c>
      <c r="H58" s="150">
        <v>463982.7</v>
      </c>
      <c r="I58" s="150">
        <v>394385.25</v>
      </c>
      <c r="J58" s="150">
        <v>69597.45</v>
      </c>
      <c r="K58" s="151" t="s">
        <v>1488</v>
      </c>
      <c r="L58" s="151" t="s">
        <v>56</v>
      </c>
      <c r="M58" s="152" t="s">
        <v>28</v>
      </c>
      <c r="N58" s="153" t="s">
        <v>29</v>
      </c>
    </row>
    <row r="59" spans="1:14" s="99" customFormat="1" ht="60" x14ac:dyDescent="0.25">
      <c r="A59" s="145" t="s">
        <v>1486</v>
      </c>
      <c r="B59" s="146" t="s">
        <v>1487</v>
      </c>
      <c r="C59" s="147" t="s">
        <v>1485</v>
      </c>
      <c r="D59" s="148" t="s">
        <v>1481</v>
      </c>
      <c r="E59" s="148" t="s">
        <v>855</v>
      </c>
      <c r="F59" s="149">
        <v>43019</v>
      </c>
      <c r="G59" s="150">
        <v>2864959.05</v>
      </c>
      <c r="H59" s="150">
        <v>924998.85</v>
      </c>
      <c r="I59" s="150">
        <v>786249</v>
      </c>
      <c r="J59" s="150">
        <v>138749.85</v>
      </c>
      <c r="K59" s="151" t="s">
        <v>1489</v>
      </c>
      <c r="L59" s="151" t="s">
        <v>56</v>
      </c>
      <c r="M59" s="152" t="s">
        <v>28</v>
      </c>
      <c r="N59" s="153" t="s">
        <v>137</v>
      </c>
    </row>
    <row r="60" spans="1:14" s="99" customFormat="1" ht="45" x14ac:dyDescent="0.25">
      <c r="A60" s="145" t="s">
        <v>1490</v>
      </c>
      <c r="B60" s="146" t="s">
        <v>1491</v>
      </c>
      <c r="C60" s="147" t="s">
        <v>1492</v>
      </c>
      <c r="D60" s="148" t="s">
        <v>1481</v>
      </c>
      <c r="E60" s="148" t="s">
        <v>855</v>
      </c>
      <c r="F60" s="149">
        <v>43011</v>
      </c>
      <c r="G60" s="150">
        <v>1852347</v>
      </c>
      <c r="H60" s="150">
        <v>456975</v>
      </c>
      <c r="I60" s="150">
        <v>388428.75</v>
      </c>
      <c r="J60" s="150">
        <v>68546.25</v>
      </c>
      <c r="K60" s="151" t="s">
        <v>27</v>
      </c>
      <c r="L60" s="151" t="s">
        <v>56</v>
      </c>
      <c r="M60" s="152" t="s">
        <v>28</v>
      </c>
      <c r="N60" s="153" t="s">
        <v>29</v>
      </c>
    </row>
    <row r="61" spans="1:14" s="99" customFormat="1" ht="45" x14ac:dyDescent="0.25">
      <c r="A61" s="145" t="s">
        <v>1490</v>
      </c>
      <c r="B61" s="146" t="s">
        <v>1491</v>
      </c>
      <c r="C61" s="147" t="s">
        <v>1492</v>
      </c>
      <c r="D61" s="148" t="s">
        <v>1481</v>
      </c>
      <c r="E61" s="148" t="s">
        <v>855</v>
      </c>
      <c r="F61" s="149">
        <v>43011</v>
      </c>
      <c r="G61" s="150">
        <v>1852347</v>
      </c>
      <c r="H61" s="150">
        <v>374209.5</v>
      </c>
      <c r="I61" s="150">
        <v>318078.07500000001</v>
      </c>
      <c r="J61" s="150">
        <v>56131.424999999996</v>
      </c>
      <c r="K61" s="151" t="s">
        <v>1493</v>
      </c>
      <c r="L61" s="151" t="s">
        <v>56</v>
      </c>
      <c r="M61" s="152" t="s">
        <v>28</v>
      </c>
      <c r="N61" s="153" t="s">
        <v>29</v>
      </c>
    </row>
    <row r="62" spans="1:14" s="99" customFormat="1" ht="45" x14ac:dyDescent="0.25">
      <c r="A62" s="145" t="s">
        <v>1490</v>
      </c>
      <c r="B62" s="146" t="s">
        <v>1491</v>
      </c>
      <c r="C62" s="147" t="s">
        <v>1492</v>
      </c>
      <c r="D62" s="148" t="s">
        <v>1481</v>
      </c>
      <c r="E62" s="148" t="s">
        <v>855</v>
      </c>
      <c r="F62" s="149">
        <v>43011</v>
      </c>
      <c r="G62" s="150">
        <v>1852347</v>
      </c>
      <c r="H62" s="150">
        <v>245253</v>
      </c>
      <c r="I62" s="150">
        <v>208465.05</v>
      </c>
      <c r="J62" s="150">
        <v>36780.450000000004</v>
      </c>
      <c r="K62" s="151" t="s">
        <v>1494</v>
      </c>
      <c r="L62" s="151" t="s">
        <v>56</v>
      </c>
      <c r="M62" s="152" t="s">
        <v>28</v>
      </c>
      <c r="N62" s="153" t="s">
        <v>29</v>
      </c>
    </row>
    <row r="63" spans="1:14" s="99" customFormat="1" ht="45" x14ac:dyDescent="0.25">
      <c r="A63" s="145" t="s">
        <v>1490</v>
      </c>
      <c r="B63" s="146" t="s">
        <v>1491</v>
      </c>
      <c r="C63" s="147" t="s">
        <v>1492</v>
      </c>
      <c r="D63" s="148" t="s">
        <v>1481</v>
      </c>
      <c r="E63" s="148" t="s">
        <v>855</v>
      </c>
      <c r="F63" s="149">
        <v>43011</v>
      </c>
      <c r="G63" s="150">
        <v>1852347</v>
      </c>
      <c r="H63" s="150">
        <v>238159.5</v>
      </c>
      <c r="I63" s="150">
        <v>202435.57500000001</v>
      </c>
      <c r="J63" s="150">
        <v>35723.924999999996</v>
      </c>
      <c r="K63" s="151" t="s">
        <v>1495</v>
      </c>
      <c r="L63" s="151" t="s">
        <v>56</v>
      </c>
      <c r="M63" s="152" t="s">
        <v>28</v>
      </c>
      <c r="N63" s="153" t="s">
        <v>29</v>
      </c>
    </row>
    <row r="64" spans="1:14" s="99" customFormat="1" ht="45" x14ac:dyDescent="0.25">
      <c r="A64" s="145" t="s">
        <v>1496</v>
      </c>
      <c r="B64" s="146" t="s">
        <v>1497</v>
      </c>
      <c r="C64" s="147" t="s">
        <v>1492</v>
      </c>
      <c r="D64" s="148" t="s">
        <v>1481</v>
      </c>
      <c r="E64" s="148" t="s">
        <v>855</v>
      </c>
      <c r="F64" s="149">
        <v>43012</v>
      </c>
      <c r="G64" s="150">
        <v>2047570.35</v>
      </c>
      <c r="H64" s="150">
        <v>756993</v>
      </c>
      <c r="I64" s="150">
        <v>643444.04999999993</v>
      </c>
      <c r="J64" s="150">
        <v>113548.95000000001</v>
      </c>
      <c r="K64" s="151" t="s">
        <v>1498</v>
      </c>
      <c r="L64" s="151" t="s">
        <v>56</v>
      </c>
      <c r="M64" s="152" t="s">
        <v>28</v>
      </c>
      <c r="N64" s="153" t="s">
        <v>29</v>
      </c>
    </row>
    <row r="65" spans="1:14" s="99" customFormat="1" ht="45" x14ac:dyDescent="0.25">
      <c r="A65" s="145" t="s">
        <v>1496</v>
      </c>
      <c r="B65" s="146" t="s">
        <v>1497</v>
      </c>
      <c r="C65" s="147" t="s">
        <v>1492</v>
      </c>
      <c r="D65" s="148" t="s">
        <v>1481</v>
      </c>
      <c r="E65" s="148" t="s">
        <v>855</v>
      </c>
      <c r="F65" s="149">
        <v>43012</v>
      </c>
      <c r="G65" s="150">
        <v>2047570.35</v>
      </c>
      <c r="H65" s="150">
        <v>213063.6</v>
      </c>
      <c r="I65" s="150">
        <v>181104</v>
      </c>
      <c r="J65" s="150">
        <v>31959.599999999999</v>
      </c>
      <c r="K65" s="151" t="s">
        <v>1494</v>
      </c>
      <c r="L65" s="151" t="s">
        <v>56</v>
      </c>
      <c r="M65" s="152" t="s">
        <v>28</v>
      </c>
      <c r="N65" s="153" t="s">
        <v>29</v>
      </c>
    </row>
    <row r="66" spans="1:14" s="99" customFormat="1" ht="45" x14ac:dyDescent="0.25">
      <c r="A66" s="154" t="s">
        <v>1499</v>
      </c>
      <c r="B66" s="154" t="s">
        <v>1500</v>
      </c>
      <c r="C66" s="154" t="s">
        <v>1501</v>
      </c>
      <c r="D66" s="154" t="s">
        <v>1481</v>
      </c>
      <c r="E66" s="154" t="s">
        <v>855</v>
      </c>
      <c r="F66" s="155">
        <v>43004</v>
      </c>
      <c r="G66" s="156">
        <v>10050934.425000001</v>
      </c>
      <c r="H66" s="156">
        <v>4998612.3</v>
      </c>
      <c r="I66" s="156">
        <v>4248820.4249999998</v>
      </c>
      <c r="J66" s="156">
        <v>749791.875</v>
      </c>
      <c r="K66" s="154" t="s">
        <v>1502</v>
      </c>
      <c r="L66" s="154" t="s">
        <v>56</v>
      </c>
      <c r="M66" s="154" t="s">
        <v>28</v>
      </c>
      <c r="N66" s="157" t="s">
        <v>29</v>
      </c>
    </row>
    <row r="67" spans="1:14" s="99" customFormat="1" ht="45" x14ac:dyDescent="0.25">
      <c r="A67" s="154" t="s">
        <v>1499</v>
      </c>
      <c r="B67" s="154" t="s">
        <v>1500</v>
      </c>
      <c r="C67" s="154" t="s">
        <v>1501</v>
      </c>
      <c r="D67" s="154" t="s">
        <v>1481</v>
      </c>
      <c r="E67" s="154" t="s">
        <v>855</v>
      </c>
      <c r="F67" s="155">
        <v>43004</v>
      </c>
      <c r="G67" s="156">
        <v>10050934.425000001</v>
      </c>
      <c r="H67" s="156">
        <v>261937.5</v>
      </c>
      <c r="I67" s="156">
        <v>222646.875</v>
      </c>
      <c r="J67" s="156">
        <v>39290.625</v>
      </c>
      <c r="K67" s="154" t="s">
        <v>1503</v>
      </c>
      <c r="L67" s="154" t="s">
        <v>56</v>
      </c>
      <c r="M67" s="154" t="s">
        <v>28</v>
      </c>
      <c r="N67" s="157" t="s">
        <v>29</v>
      </c>
    </row>
    <row r="68" spans="1:14" s="99" customFormat="1" ht="45" x14ac:dyDescent="0.25">
      <c r="A68" s="154" t="s">
        <v>1504</v>
      </c>
      <c r="B68" s="154" t="s">
        <v>1505</v>
      </c>
      <c r="C68" s="154" t="s">
        <v>1506</v>
      </c>
      <c r="D68" s="154" t="s">
        <v>1481</v>
      </c>
      <c r="E68" s="154" t="s">
        <v>855</v>
      </c>
      <c r="F68" s="155">
        <v>43012</v>
      </c>
      <c r="G68" s="156">
        <v>1668375</v>
      </c>
      <c r="H68" s="156">
        <v>409500</v>
      </c>
      <c r="I68" s="156">
        <v>348075</v>
      </c>
      <c r="J68" s="156">
        <v>61425</v>
      </c>
      <c r="K68" s="154" t="s">
        <v>1507</v>
      </c>
      <c r="L68" s="154" t="s">
        <v>56</v>
      </c>
      <c r="M68" s="154" t="s">
        <v>28</v>
      </c>
      <c r="N68" s="157" t="s">
        <v>29</v>
      </c>
    </row>
    <row r="69" spans="1:14" s="99" customFormat="1" ht="45" x14ac:dyDescent="0.25">
      <c r="A69" s="154" t="s">
        <v>1508</v>
      </c>
      <c r="B69" s="154" t="s">
        <v>1509</v>
      </c>
      <c r="C69" s="154" t="s">
        <v>1506</v>
      </c>
      <c r="D69" s="154" t="s">
        <v>1481</v>
      </c>
      <c r="E69" s="154" t="s">
        <v>855</v>
      </c>
      <c r="F69" s="155">
        <v>43027</v>
      </c>
      <c r="G69" s="156">
        <v>449400</v>
      </c>
      <c r="H69" s="156">
        <v>171975</v>
      </c>
      <c r="I69" s="156">
        <v>146178.75</v>
      </c>
      <c r="J69" s="156">
        <v>25796.25</v>
      </c>
      <c r="K69" s="154" t="s">
        <v>1510</v>
      </c>
      <c r="L69" s="154" t="s">
        <v>56</v>
      </c>
      <c r="M69" s="154" t="s">
        <v>28</v>
      </c>
      <c r="N69" s="157" t="s">
        <v>29</v>
      </c>
    </row>
    <row r="70" spans="1:14" s="99" customFormat="1" ht="45" x14ac:dyDescent="0.25">
      <c r="A70" s="154" t="s">
        <v>1511</v>
      </c>
      <c r="B70" s="154" t="s">
        <v>1512</v>
      </c>
      <c r="C70" s="154" t="s">
        <v>1513</v>
      </c>
      <c r="D70" s="154" t="s">
        <v>1481</v>
      </c>
      <c r="E70" s="154" t="s">
        <v>855</v>
      </c>
      <c r="F70" s="155">
        <v>43032</v>
      </c>
      <c r="G70" s="156">
        <v>1484308.5</v>
      </c>
      <c r="H70" s="156">
        <v>410106.75</v>
      </c>
      <c r="I70" s="156">
        <v>348590.7</v>
      </c>
      <c r="J70" s="156">
        <v>61516.049999999996</v>
      </c>
      <c r="K70" s="154" t="s">
        <v>1514</v>
      </c>
      <c r="L70" s="154" t="s">
        <v>44</v>
      </c>
      <c r="M70" s="154" t="s">
        <v>44</v>
      </c>
      <c r="N70" s="157" t="s">
        <v>62</v>
      </c>
    </row>
    <row r="71" spans="1:14" s="99" customFormat="1" ht="45" x14ac:dyDescent="0.25">
      <c r="A71" s="158" t="s">
        <v>1515</v>
      </c>
      <c r="B71" s="154" t="s">
        <v>1516</v>
      </c>
      <c r="C71" s="154" t="s">
        <v>1513</v>
      </c>
      <c r="D71" s="154" t="s">
        <v>1481</v>
      </c>
      <c r="E71" s="154" t="s">
        <v>855</v>
      </c>
      <c r="F71" s="155">
        <v>43006</v>
      </c>
      <c r="G71" s="156">
        <v>1636515</v>
      </c>
      <c r="H71" s="156">
        <v>715365</v>
      </c>
      <c r="I71" s="156">
        <v>608060.25</v>
      </c>
      <c r="J71" s="156">
        <v>107304.75000000003</v>
      </c>
      <c r="K71" s="154" t="s">
        <v>1407</v>
      </c>
      <c r="L71" s="154" t="s">
        <v>56</v>
      </c>
      <c r="M71" s="154" t="s">
        <v>28</v>
      </c>
      <c r="N71" s="157" t="s">
        <v>29</v>
      </c>
    </row>
    <row r="72" spans="1:14" s="99" customFormat="1" ht="45" x14ac:dyDescent="0.25">
      <c r="A72" s="154" t="s">
        <v>1517</v>
      </c>
      <c r="B72" s="154" t="s">
        <v>1518</v>
      </c>
      <c r="C72" s="154" t="s">
        <v>1513</v>
      </c>
      <c r="D72" s="154" t="s">
        <v>1481</v>
      </c>
      <c r="E72" s="154" t="s">
        <v>855</v>
      </c>
      <c r="F72" s="155">
        <v>43025</v>
      </c>
      <c r="G72" s="156">
        <v>1035393.225</v>
      </c>
      <c r="H72" s="156">
        <v>378204</v>
      </c>
      <c r="I72" s="156">
        <v>321473.40000000002</v>
      </c>
      <c r="J72" s="156">
        <v>56730.599999999962</v>
      </c>
      <c r="K72" s="154" t="s">
        <v>1519</v>
      </c>
      <c r="L72" s="154" t="s">
        <v>44</v>
      </c>
      <c r="M72" s="154" t="s">
        <v>44</v>
      </c>
      <c r="N72" s="157" t="s">
        <v>62</v>
      </c>
    </row>
    <row r="73" spans="1:14" s="99" customFormat="1" ht="45" x14ac:dyDescent="0.25">
      <c r="A73" s="154" t="s">
        <v>1517</v>
      </c>
      <c r="B73" s="154" t="s">
        <v>1518</v>
      </c>
      <c r="C73" s="154" t="s">
        <v>1513</v>
      </c>
      <c r="D73" s="154" t="s">
        <v>1481</v>
      </c>
      <c r="E73" s="154" t="s">
        <v>855</v>
      </c>
      <c r="F73" s="155">
        <v>43025</v>
      </c>
      <c r="G73" s="156">
        <v>1035393.225</v>
      </c>
      <c r="H73" s="156">
        <v>242866.65</v>
      </c>
      <c r="I73" s="156">
        <v>206436.6</v>
      </c>
      <c r="J73" s="156">
        <v>36430.049999999974</v>
      </c>
      <c r="K73" s="154" t="s">
        <v>1520</v>
      </c>
      <c r="L73" s="154" t="s">
        <v>44</v>
      </c>
      <c r="M73" s="154" t="s">
        <v>44</v>
      </c>
      <c r="N73" s="157" t="s">
        <v>62</v>
      </c>
    </row>
    <row r="74" spans="1:14" s="183" customFormat="1" ht="45" x14ac:dyDescent="0.25">
      <c r="A74" s="154" t="s">
        <v>1861</v>
      </c>
      <c r="B74" s="154" t="s">
        <v>1862</v>
      </c>
      <c r="C74" s="154" t="s">
        <v>1863</v>
      </c>
      <c r="D74" s="154" t="s">
        <v>1481</v>
      </c>
      <c r="E74" s="154" t="s">
        <v>855</v>
      </c>
      <c r="F74" s="155">
        <v>43042</v>
      </c>
      <c r="G74" s="156">
        <v>8270955</v>
      </c>
      <c r="H74" s="156">
        <v>3572767.5</v>
      </c>
      <c r="I74" s="156">
        <v>3036852.375</v>
      </c>
      <c r="J74" s="156">
        <v>535915.12499999977</v>
      </c>
      <c r="K74" s="154" t="s">
        <v>498</v>
      </c>
      <c r="L74" s="154" t="s">
        <v>56</v>
      </c>
      <c r="M74" s="154" t="s">
        <v>28</v>
      </c>
      <c r="N74" s="157" t="s">
        <v>29</v>
      </c>
    </row>
    <row r="75" spans="1:14" s="183" customFormat="1" ht="45" x14ac:dyDescent="0.25">
      <c r="A75" s="154" t="s">
        <v>1864</v>
      </c>
      <c r="B75" s="154" t="s">
        <v>1865</v>
      </c>
      <c r="C75" s="154" t="s">
        <v>1863</v>
      </c>
      <c r="D75" s="154" t="s">
        <v>1481</v>
      </c>
      <c r="E75" s="154" t="s">
        <v>855</v>
      </c>
      <c r="F75" s="155">
        <v>43065</v>
      </c>
      <c r="G75" s="156">
        <v>14868706.35</v>
      </c>
      <c r="H75" s="156">
        <v>7246112.1750000007</v>
      </c>
      <c r="I75" s="156">
        <v>6159195.3000000007</v>
      </c>
      <c r="J75" s="156">
        <v>1086916.875</v>
      </c>
      <c r="K75" s="154" t="s">
        <v>227</v>
      </c>
      <c r="L75" s="154" t="s">
        <v>44</v>
      </c>
      <c r="M75" s="154" t="s">
        <v>44</v>
      </c>
      <c r="N75" s="157" t="s">
        <v>62</v>
      </c>
    </row>
    <row r="76" spans="1:14" s="183" customFormat="1" ht="45" x14ac:dyDescent="0.25">
      <c r="A76" s="154" t="s">
        <v>1864</v>
      </c>
      <c r="B76" s="154" t="s">
        <v>1865</v>
      </c>
      <c r="C76" s="154" t="s">
        <v>1863</v>
      </c>
      <c r="D76" s="154" t="s">
        <v>1481</v>
      </c>
      <c r="E76" s="154" t="s">
        <v>855</v>
      </c>
      <c r="F76" s="155">
        <v>43065</v>
      </c>
      <c r="G76" s="156">
        <v>14868706.35</v>
      </c>
      <c r="H76" s="156">
        <v>227969.17499999999</v>
      </c>
      <c r="I76" s="156">
        <v>193773.75</v>
      </c>
      <c r="J76" s="156">
        <v>34195.424999999996</v>
      </c>
      <c r="K76" s="154" t="s">
        <v>1866</v>
      </c>
      <c r="L76" s="154" t="s">
        <v>44</v>
      </c>
      <c r="M76" s="154" t="s">
        <v>44</v>
      </c>
      <c r="N76" s="157" t="s">
        <v>62</v>
      </c>
    </row>
    <row r="77" spans="1:14" s="183" customFormat="1" ht="45" x14ac:dyDescent="0.25">
      <c r="A77" s="154" t="s">
        <v>1867</v>
      </c>
      <c r="B77" s="154" t="s">
        <v>1868</v>
      </c>
      <c r="C77" s="154" t="s">
        <v>1863</v>
      </c>
      <c r="D77" s="154" t="s">
        <v>1481</v>
      </c>
      <c r="E77" s="154" t="s">
        <v>855</v>
      </c>
      <c r="F77" s="155">
        <v>43053</v>
      </c>
      <c r="G77" s="156">
        <v>7148869.4249999998</v>
      </c>
      <c r="H77" s="156">
        <v>3588394.4250000003</v>
      </c>
      <c r="I77" s="156">
        <v>3050135.25</v>
      </c>
      <c r="J77" s="156">
        <v>538259.17500000005</v>
      </c>
      <c r="K77" s="154" t="s">
        <v>1405</v>
      </c>
      <c r="L77" s="154" t="s">
        <v>44</v>
      </c>
      <c r="M77" s="154" t="s">
        <v>44</v>
      </c>
      <c r="N77" s="157" t="s">
        <v>62</v>
      </c>
    </row>
    <row r="78" spans="1:14" s="183" customFormat="1" ht="45" x14ac:dyDescent="0.25">
      <c r="A78" s="154" t="s">
        <v>1867</v>
      </c>
      <c r="B78" s="154" t="s">
        <v>1868</v>
      </c>
      <c r="C78" s="154" t="s">
        <v>1863</v>
      </c>
      <c r="D78" s="154" t="s">
        <v>1481</v>
      </c>
      <c r="E78" s="154" t="s">
        <v>855</v>
      </c>
      <c r="F78" s="155">
        <v>43053</v>
      </c>
      <c r="G78" s="156">
        <v>7148869.4249999998</v>
      </c>
      <c r="H78" s="156">
        <v>92100</v>
      </c>
      <c r="I78" s="156">
        <v>78285</v>
      </c>
      <c r="J78" s="156">
        <v>13815</v>
      </c>
      <c r="K78" s="154" t="s">
        <v>1869</v>
      </c>
      <c r="L78" s="154" t="s">
        <v>44</v>
      </c>
      <c r="M78" s="154" t="s">
        <v>44</v>
      </c>
      <c r="N78" s="157" t="s">
        <v>62</v>
      </c>
    </row>
    <row r="79" spans="1:14" s="183" customFormat="1" ht="45" x14ac:dyDescent="0.25">
      <c r="A79" s="154" t="s">
        <v>1870</v>
      </c>
      <c r="B79" s="154" t="s">
        <v>1871</v>
      </c>
      <c r="C79" s="154" t="s">
        <v>1863</v>
      </c>
      <c r="D79" s="154" t="s">
        <v>1481</v>
      </c>
      <c r="E79" s="154" t="s">
        <v>855</v>
      </c>
      <c r="F79" s="155">
        <v>43054</v>
      </c>
      <c r="G79" s="156">
        <v>11247856.949999999</v>
      </c>
      <c r="H79" s="156">
        <v>4868660.7</v>
      </c>
      <c r="I79" s="156">
        <v>4138361.5500000003</v>
      </c>
      <c r="J79" s="156">
        <v>730299.14999999979</v>
      </c>
      <c r="K79" s="154" t="s">
        <v>227</v>
      </c>
      <c r="L79" s="154" t="s">
        <v>44</v>
      </c>
      <c r="M79" s="154" t="s">
        <v>44</v>
      </c>
      <c r="N79" s="157" t="s">
        <v>62</v>
      </c>
    </row>
    <row r="80" spans="1:14" s="183" customFormat="1" ht="45" x14ac:dyDescent="0.25">
      <c r="A80" s="154" t="s">
        <v>1870</v>
      </c>
      <c r="B80" s="154" t="s">
        <v>1871</v>
      </c>
      <c r="C80" s="154" t="s">
        <v>1863</v>
      </c>
      <c r="D80" s="154" t="s">
        <v>1481</v>
      </c>
      <c r="E80" s="154" t="s">
        <v>855</v>
      </c>
      <c r="F80" s="155">
        <v>43055</v>
      </c>
      <c r="G80" s="156">
        <v>11247856.949999999</v>
      </c>
      <c r="H80" s="156">
        <v>376796.25</v>
      </c>
      <c r="I80" s="156">
        <v>320276.77500000002</v>
      </c>
      <c r="J80" s="156">
        <v>56519.475000000006</v>
      </c>
      <c r="K80" s="154" t="s">
        <v>1872</v>
      </c>
      <c r="L80" s="154" t="s">
        <v>44</v>
      </c>
      <c r="M80" s="154" t="s">
        <v>44</v>
      </c>
      <c r="N80" s="157" t="s">
        <v>62</v>
      </c>
    </row>
    <row r="81" spans="1:14" s="183" customFormat="1" ht="45" x14ac:dyDescent="0.25">
      <c r="A81" s="154" t="s">
        <v>1873</v>
      </c>
      <c r="B81" s="154" t="s">
        <v>1874</v>
      </c>
      <c r="C81" s="154" t="s">
        <v>1863</v>
      </c>
      <c r="D81" s="154" t="s">
        <v>1481</v>
      </c>
      <c r="E81" s="154" t="s">
        <v>855</v>
      </c>
      <c r="F81" s="155">
        <v>43059</v>
      </c>
      <c r="G81" s="156">
        <v>10385997.6</v>
      </c>
      <c r="H81" s="156">
        <v>3233456.25</v>
      </c>
      <c r="I81" s="156">
        <v>2748437.7749999999</v>
      </c>
      <c r="J81" s="156">
        <v>485018.47500000003</v>
      </c>
      <c r="K81" s="154" t="s">
        <v>1875</v>
      </c>
      <c r="L81" s="154" t="s">
        <v>56</v>
      </c>
      <c r="M81" s="154" t="s">
        <v>28</v>
      </c>
      <c r="N81" s="157" t="s">
        <v>29</v>
      </c>
    </row>
    <row r="82" spans="1:14" s="183" customFormat="1" ht="45" x14ac:dyDescent="0.25">
      <c r="A82" s="154" t="s">
        <v>1873</v>
      </c>
      <c r="B82" s="154" t="s">
        <v>1874</v>
      </c>
      <c r="C82" s="154" t="s">
        <v>1863</v>
      </c>
      <c r="D82" s="154" t="s">
        <v>1481</v>
      </c>
      <c r="E82" s="154" t="s">
        <v>855</v>
      </c>
      <c r="F82" s="155">
        <v>43059</v>
      </c>
      <c r="G82" s="156">
        <v>10385997.6</v>
      </c>
      <c r="H82" s="156">
        <v>2287796.25</v>
      </c>
      <c r="I82" s="156">
        <v>1944626.7750000001</v>
      </c>
      <c r="J82" s="156">
        <v>343169.47499999998</v>
      </c>
      <c r="K82" s="154" t="s">
        <v>1876</v>
      </c>
      <c r="L82" s="154" t="s">
        <v>56</v>
      </c>
      <c r="M82" s="154" t="s">
        <v>28</v>
      </c>
      <c r="N82" s="157" t="s">
        <v>29</v>
      </c>
    </row>
    <row r="83" spans="1:14" s="183" customFormat="1" ht="45" x14ac:dyDescent="0.25">
      <c r="A83" s="154" t="s">
        <v>1877</v>
      </c>
      <c r="B83" s="154" t="s">
        <v>1878</v>
      </c>
      <c r="C83" s="154" t="s">
        <v>1501</v>
      </c>
      <c r="D83" s="154" t="s">
        <v>1481</v>
      </c>
      <c r="E83" s="154" t="s">
        <v>855</v>
      </c>
      <c r="F83" s="155">
        <v>43049</v>
      </c>
      <c r="G83" s="156">
        <v>3640514.55</v>
      </c>
      <c r="H83" s="156">
        <v>1519021.875</v>
      </c>
      <c r="I83" s="156">
        <v>1291168.575</v>
      </c>
      <c r="J83" s="156">
        <v>227853.30000000002</v>
      </c>
      <c r="K83" s="154" t="s">
        <v>1879</v>
      </c>
      <c r="L83" s="154" t="s">
        <v>56</v>
      </c>
      <c r="M83" s="154" t="s">
        <v>28</v>
      </c>
      <c r="N83" s="157" t="s">
        <v>29</v>
      </c>
    </row>
    <row r="84" spans="1:14" s="183" customFormat="1" ht="45" x14ac:dyDescent="0.25">
      <c r="A84" s="154" t="s">
        <v>1877</v>
      </c>
      <c r="B84" s="154" t="s">
        <v>1878</v>
      </c>
      <c r="C84" s="154" t="s">
        <v>1501</v>
      </c>
      <c r="D84" s="154" t="s">
        <v>1481</v>
      </c>
      <c r="E84" s="154" t="s">
        <v>855</v>
      </c>
      <c r="F84" s="155">
        <v>43049</v>
      </c>
      <c r="G84" s="156">
        <v>3640514.55</v>
      </c>
      <c r="H84" s="156">
        <v>137250</v>
      </c>
      <c r="I84" s="156">
        <v>116662.5</v>
      </c>
      <c r="J84" s="156">
        <v>20587.5</v>
      </c>
      <c r="K84" s="154" t="s">
        <v>1880</v>
      </c>
      <c r="L84" s="154" t="s">
        <v>56</v>
      </c>
      <c r="M84" s="154" t="s">
        <v>28</v>
      </c>
      <c r="N84" s="157" t="s">
        <v>29</v>
      </c>
    </row>
    <row r="85" spans="1:14" s="183" customFormat="1" ht="45" x14ac:dyDescent="0.25">
      <c r="A85" s="154" t="s">
        <v>1881</v>
      </c>
      <c r="B85" s="154" t="s">
        <v>1882</v>
      </c>
      <c r="C85" s="154" t="s">
        <v>1492</v>
      </c>
      <c r="D85" s="154" t="s">
        <v>1481</v>
      </c>
      <c r="E85" s="154" t="s">
        <v>855</v>
      </c>
      <c r="F85" s="155">
        <v>43045</v>
      </c>
      <c r="G85" s="156">
        <v>1530160.125</v>
      </c>
      <c r="H85" s="156">
        <v>371707.5</v>
      </c>
      <c r="I85" s="156">
        <v>315951.375</v>
      </c>
      <c r="J85" s="156">
        <v>55756.125</v>
      </c>
      <c r="K85" s="154" t="s">
        <v>1494</v>
      </c>
      <c r="L85" s="154" t="s">
        <v>56</v>
      </c>
      <c r="M85" s="154" t="s">
        <v>28</v>
      </c>
      <c r="N85" s="157" t="s">
        <v>29</v>
      </c>
    </row>
    <row r="86" spans="1:14" s="183" customFormat="1" ht="45" x14ac:dyDescent="0.25">
      <c r="A86" s="154" t="s">
        <v>1883</v>
      </c>
      <c r="B86" s="154" t="s">
        <v>1884</v>
      </c>
      <c r="C86" s="154" t="s">
        <v>1492</v>
      </c>
      <c r="D86" s="154" t="s">
        <v>1481</v>
      </c>
      <c r="E86" s="154" t="s">
        <v>855</v>
      </c>
      <c r="F86" s="155">
        <v>43046</v>
      </c>
      <c r="G86" s="156">
        <v>1701291.45</v>
      </c>
      <c r="H86" s="156">
        <v>821925.74999999988</v>
      </c>
      <c r="I86" s="156">
        <v>698636.85</v>
      </c>
      <c r="J86" s="156">
        <v>123288.89999999992</v>
      </c>
      <c r="K86" s="154" t="s">
        <v>1885</v>
      </c>
      <c r="L86" s="154" t="s">
        <v>56</v>
      </c>
      <c r="M86" s="154" t="s">
        <v>28</v>
      </c>
      <c r="N86" s="157" t="s">
        <v>29</v>
      </c>
    </row>
    <row r="87" spans="1:14" s="183" customFormat="1" ht="75" x14ac:dyDescent="0.25">
      <c r="A87" s="154" t="s">
        <v>1886</v>
      </c>
      <c r="B87" s="154" t="s">
        <v>1887</v>
      </c>
      <c r="C87" s="154" t="s">
        <v>1888</v>
      </c>
      <c r="D87" s="154" t="s">
        <v>1481</v>
      </c>
      <c r="E87" s="154" t="s">
        <v>855</v>
      </c>
      <c r="F87" s="155">
        <v>43041</v>
      </c>
      <c r="G87" s="156">
        <v>861496.5</v>
      </c>
      <c r="H87" s="156">
        <v>414353.92500000005</v>
      </c>
      <c r="I87" s="156">
        <v>352200.82500000001</v>
      </c>
      <c r="J87" s="156">
        <v>62153.100000000013</v>
      </c>
      <c r="K87" s="154" t="s">
        <v>1889</v>
      </c>
      <c r="L87" s="154" t="s">
        <v>44</v>
      </c>
      <c r="M87" s="154" t="s">
        <v>44</v>
      </c>
      <c r="N87" s="157" t="s">
        <v>62</v>
      </c>
    </row>
    <row r="88" spans="1:14" s="183" customFormat="1" ht="75" x14ac:dyDescent="0.25">
      <c r="A88" s="154" t="s">
        <v>1886</v>
      </c>
      <c r="B88" s="154" t="s">
        <v>1887</v>
      </c>
      <c r="C88" s="154" t="s">
        <v>1888</v>
      </c>
      <c r="D88" s="154" t="s">
        <v>1481</v>
      </c>
      <c r="E88" s="154" t="s">
        <v>855</v>
      </c>
      <c r="F88" s="155">
        <v>43041</v>
      </c>
      <c r="G88" s="156">
        <v>861496.5</v>
      </c>
      <c r="H88" s="156">
        <v>51943.5</v>
      </c>
      <c r="I88" s="156">
        <v>44151.975000000006</v>
      </c>
      <c r="J88" s="156">
        <v>7791.5249999999996</v>
      </c>
      <c r="K88" s="154" t="s">
        <v>1890</v>
      </c>
      <c r="L88" s="154" t="s">
        <v>44</v>
      </c>
      <c r="M88" s="154" t="s">
        <v>44</v>
      </c>
      <c r="N88" s="157" t="s">
        <v>62</v>
      </c>
    </row>
    <row r="89" spans="1:14" s="183" customFormat="1" ht="75" x14ac:dyDescent="0.25">
      <c r="A89" s="154" t="s">
        <v>1891</v>
      </c>
      <c r="B89" s="154" t="s">
        <v>1892</v>
      </c>
      <c r="C89" s="154" t="s">
        <v>1888</v>
      </c>
      <c r="D89" s="154" t="s">
        <v>1481</v>
      </c>
      <c r="E89" s="154" t="s">
        <v>855</v>
      </c>
      <c r="F89" s="155">
        <v>43042</v>
      </c>
      <c r="G89" s="156">
        <v>1763694.9000000001</v>
      </c>
      <c r="H89" s="156">
        <v>755856.97499999998</v>
      </c>
      <c r="I89" s="156">
        <v>642478.42500000005</v>
      </c>
      <c r="J89" s="156">
        <v>113378.54999999989</v>
      </c>
      <c r="K89" s="154" t="s">
        <v>1893</v>
      </c>
      <c r="L89" s="154" t="s">
        <v>56</v>
      </c>
      <c r="M89" s="154" t="s">
        <v>28</v>
      </c>
      <c r="N89" s="157" t="s">
        <v>29</v>
      </c>
    </row>
    <row r="90" spans="1:14" s="183" customFormat="1" ht="75" x14ac:dyDescent="0.25">
      <c r="A90" s="154" t="s">
        <v>1891</v>
      </c>
      <c r="B90" s="154" t="s">
        <v>1892</v>
      </c>
      <c r="C90" s="154" t="s">
        <v>1888</v>
      </c>
      <c r="D90" s="154" t="s">
        <v>1481</v>
      </c>
      <c r="E90" s="154" t="s">
        <v>855</v>
      </c>
      <c r="F90" s="155">
        <v>43042</v>
      </c>
      <c r="G90" s="156">
        <v>1763694.9000000001</v>
      </c>
      <c r="H90" s="156">
        <v>99032.775000000009</v>
      </c>
      <c r="I90" s="156">
        <v>84177.824999999997</v>
      </c>
      <c r="J90" s="156">
        <v>14854.950000000012</v>
      </c>
      <c r="K90" s="154" t="s">
        <v>1894</v>
      </c>
      <c r="L90" s="154" t="s">
        <v>44</v>
      </c>
      <c r="M90" s="154" t="s">
        <v>44</v>
      </c>
      <c r="N90" s="157" t="s">
        <v>62</v>
      </c>
    </row>
    <row r="91" spans="1:14" s="183" customFormat="1" ht="75" x14ac:dyDescent="0.25">
      <c r="A91" s="154" t="s">
        <v>1895</v>
      </c>
      <c r="B91" s="154" t="s">
        <v>1896</v>
      </c>
      <c r="C91" s="154" t="s">
        <v>1888</v>
      </c>
      <c r="D91" s="154" t="s">
        <v>1481</v>
      </c>
      <c r="E91" s="154" t="s">
        <v>855</v>
      </c>
      <c r="F91" s="155">
        <v>43052</v>
      </c>
      <c r="G91" s="156">
        <v>1874993.55</v>
      </c>
      <c r="H91" s="156">
        <v>1053727.5</v>
      </c>
      <c r="I91" s="156">
        <v>895668.375</v>
      </c>
      <c r="J91" s="156">
        <v>158059.12500000003</v>
      </c>
      <c r="K91" s="154" t="s">
        <v>1897</v>
      </c>
      <c r="L91" s="154" t="s">
        <v>227</v>
      </c>
      <c r="M91" s="154" t="s">
        <v>44</v>
      </c>
      <c r="N91" s="157" t="s">
        <v>62</v>
      </c>
    </row>
    <row r="92" spans="1:14" s="183" customFormat="1" ht="75" x14ac:dyDescent="0.25">
      <c r="A92" s="154" t="s">
        <v>1895</v>
      </c>
      <c r="B92" s="154" t="s">
        <v>1896</v>
      </c>
      <c r="C92" s="154" t="s">
        <v>1888</v>
      </c>
      <c r="D92" s="154" t="s">
        <v>1481</v>
      </c>
      <c r="E92" s="154" t="s">
        <v>855</v>
      </c>
      <c r="F92" s="155">
        <v>43052</v>
      </c>
      <c r="G92" s="156">
        <v>1874993.55</v>
      </c>
      <c r="H92" s="156">
        <v>75000</v>
      </c>
      <c r="I92" s="156">
        <v>63750</v>
      </c>
      <c r="J92" s="156">
        <v>11250</v>
      </c>
      <c r="K92" s="154" t="s">
        <v>1898</v>
      </c>
      <c r="L92" s="154" t="s">
        <v>227</v>
      </c>
      <c r="M92" s="154" t="s">
        <v>44</v>
      </c>
      <c r="N92" s="157" t="s">
        <v>62</v>
      </c>
    </row>
    <row r="93" spans="1:14" s="183" customFormat="1" ht="75" x14ac:dyDescent="0.25">
      <c r="A93" s="154" t="s">
        <v>1899</v>
      </c>
      <c r="B93" s="154" t="s">
        <v>1900</v>
      </c>
      <c r="C93" s="154" t="s">
        <v>1888</v>
      </c>
      <c r="D93" s="154" t="s">
        <v>1481</v>
      </c>
      <c r="E93" s="154" t="s">
        <v>855</v>
      </c>
      <c r="F93" s="155">
        <v>43045</v>
      </c>
      <c r="G93" s="156">
        <v>1200720.75</v>
      </c>
      <c r="H93" s="156">
        <v>652644.9</v>
      </c>
      <c r="I93" s="156">
        <v>554748.15</v>
      </c>
      <c r="J93" s="156">
        <v>97896.749999999956</v>
      </c>
      <c r="K93" s="154" t="s">
        <v>1901</v>
      </c>
      <c r="L93" s="154" t="s">
        <v>227</v>
      </c>
      <c r="M93" s="154" t="s">
        <v>44</v>
      </c>
      <c r="N93" s="157" t="s">
        <v>62</v>
      </c>
    </row>
    <row r="94" spans="1:14" s="183" customFormat="1" ht="75" x14ac:dyDescent="0.25">
      <c r="A94" s="154" t="s">
        <v>1902</v>
      </c>
      <c r="B94" s="154" t="s">
        <v>1903</v>
      </c>
      <c r="C94" s="154" t="s">
        <v>1888</v>
      </c>
      <c r="D94" s="154" t="s">
        <v>1481</v>
      </c>
      <c r="E94" s="154" t="s">
        <v>855</v>
      </c>
      <c r="F94" s="155">
        <v>43052</v>
      </c>
      <c r="G94" s="156">
        <v>1826587.5</v>
      </c>
      <c r="H94" s="156">
        <v>241169.24999999997</v>
      </c>
      <c r="I94" s="156">
        <v>204993.82499999998</v>
      </c>
      <c r="J94" s="156">
        <v>36175.424999999996</v>
      </c>
      <c r="K94" s="154" t="s">
        <v>1904</v>
      </c>
      <c r="L94" s="154" t="s">
        <v>227</v>
      </c>
      <c r="M94" s="154" t="s">
        <v>44</v>
      </c>
      <c r="N94" s="157" t="s">
        <v>62</v>
      </c>
    </row>
    <row r="95" spans="1:14" s="183" customFormat="1" ht="75" x14ac:dyDescent="0.25">
      <c r="A95" s="154" t="s">
        <v>1905</v>
      </c>
      <c r="B95" s="154" t="s">
        <v>1906</v>
      </c>
      <c r="C95" s="154" t="s">
        <v>1888</v>
      </c>
      <c r="D95" s="154" t="s">
        <v>1481</v>
      </c>
      <c r="E95" s="154" t="s">
        <v>855</v>
      </c>
      <c r="F95" s="155">
        <v>43041</v>
      </c>
      <c r="G95" s="156">
        <v>1680628.5</v>
      </c>
      <c r="H95" s="156">
        <v>606816.375</v>
      </c>
      <c r="I95" s="156">
        <v>515793.9</v>
      </c>
      <c r="J95" s="156">
        <v>91022.474999999904</v>
      </c>
      <c r="K95" s="154" t="s">
        <v>1812</v>
      </c>
      <c r="L95" s="154" t="s">
        <v>56</v>
      </c>
      <c r="M95" s="154" t="s">
        <v>28</v>
      </c>
      <c r="N95" s="157" t="s">
        <v>29</v>
      </c>
    </row>
    <row r="96" spans="1:14" s="183" customFormat="1" ht="75" x14ac:dyDescent="0.25">
      <c r="A96" s="154" t="s">
        <v>1905</v>
      </c>
      <c r="B96" s="154" t="s">
        <v>1906</v>
      </c>
      <c r="C96" s="154" t="s">
        <v>1888</v>
      </c>
      <c r="D96" s="154" t="s">
        <v>1481</v>
      </c>
      <c r="E96" s="154" t="s">
        <v>855</v>
      </c>
      <c r="F96" s="155">
        <v>43041</v>
      </c>
      <c r="G96" s="156">
        <v>1680628.5</v>
      </c>
      <c r="H96" s="156">
        <v>465198.60000000003</v>
      </c>
      <c r="I96" s="156">
        <v>395418.75000000006</v>
      </c>
      <c r="J96" s="156">
        <v>69779.849999999977</v>
      </c>
      <c r="K96" s="154" t="s">
        <v>1907</v>
      </c>
      <c r="L96" s="154" t="s">
        <v>56</v>
      </c>
      <c r="M96" s="154" t="s">
        <v>28</v>
      </c>
      <c r="N96" s="157" t="s">
        <v>29</v>
      </c>
    </row>
    <row r="97" spans="1:14" s="183" customFormat="1" ht="75" x14ac:dyDescent="0.25">
      <c r="A97" s="154" t="s">
        <v>1905</v>
      </c>
      <c r="B97" s="154" t="s">
        <v>1906</v>
      </c>
      <c r="C97" s="154" t="s">
        <v>1888</v>
      </c>
      <c r="D97" s="154" t="s">
        <v>1481</v>
      </c>
      <c r="E97" s="154" t="s">
        <v>855</v>
      </c>
      <c r="F97" s="155">
        <v>43041</v>
      </c>
      <c r="G97" s="156">
        <v>1680628.5</v>
      </c>
      <c r="H97" s="156">
        <v>241304.47499999998</v>
      </c>
      <c r="I97" s="156">
        <v>205108.8</v>
      </c>
      <c r="J97" s="156">
        <v>36195.675000000003</v>
      </c>
      <c r="K97" s="154" t="s">
        <v>1065</v>
      </c>
      <c r="L97" s="154" t="s">
        <v>56</v>
      </c>
      <c r="M97" s="154" t="s">
        <v>28</v>
      </c>
      <c r="N97" s="157" t="s">
        <v>29</v>
      </c>
    </row>
    <row r="98" spans="1:14" s="183" customFormat="1" ht="45" x14ac:dyDescent="0.25">
      <c r="A98" s="269" t="s">
        <v>2592</v>
      </c>
      <c r="B98" s="269" t="s">
        <v>2593</v>
      </c>
      <c r="C98" s="269" t="s">
        <v>1863</v>
      </c>
      <c r="D98" s="269" t="s">
        <v>1481</v>
      </c>
      <c r="E98" s="269" t="s">
        <v>855</v>
      </c>
      <c r="F98" s="270">
        <v>43053</v>
      </c>
      <c r="G98" s="271">
        <v>6945723.75</v>
      </c>
      <c r="H98" s="271">
        <v>3551028.75</v>
      </c>
      <c r="I98" s="271">
        <v>3018374.4</v>
      </c>
      <c r="J98" s="271">
        <v>532654.35000000009</v>
      </c>
      <c r="K98" s="269" t="s">
        <v>2594</v>
      </c>
      <c r="L98" s="269" t="s">
        <v>227</v>
      </c>
      <c r="M98" s="269" t="s">
        <v>44</v>
      </c>
      <c r="N98" s="272" t="s">
        <v>408</v>
      </c>
    </row>
    <row r="99" spans="1:14" s="183" customFormat="1" ht="45" x14ac:dyDescent="0.25">
      <c r="A99" s="269" t="s">
        <v>2592</v>
      </c>
      <c r="B99" s="269" t="s">
        <v>2593</v>
      </c>
      <c r="C99" s="269" t="s">
        <v>1863</v>
      </c>
      <c r="D99" s="269" t="s">
        <v>1481</v>
      </c>
      <c r="E99" s="269" t="s">
        <v>855</v>
      </c>
      <c r="F99" s="270">
        <v>43053</v>
      </c>
      <c r="G99" s="271">
        <v>6945731.25</v>
      </c>
      <c r="H99" s="271">
        <v>127953.75</v>
      </c>
      <c r="I99" s="271">
        <v>108760.65</v>
      </c>
      <c r="J99" s="271">
        <v>19193.099999999999</v>
      </c>
      <c r="K99" s="269" t="s">
        <v>1866</v>
      </c>
      <c r="L99" s="269" t="s">
        <v>227</v>
      </c>
      <c r="M99" s="269" t="s">
        <v>44</v>
      </c>
      <c r="N99" s="272" t="s">
        <v>62</v>
      </c>
    </row>
    <row r="100" spans="1:14" s="183" customFormat="1" ht="45" x14ac:dyDescent="0.25">
      <c r="A100" s="269" t="s">
        <v>2595</v>
      </c>
      <c r="B100" s="269" t="s">
        <v>2596</v>
      </c>
      <c r="C100" s="269" t="s">
        <v>1863</v>
      </c>
      <c r="D100" s="269" t="s">
        <v>1481</v>
      </c>
      <c r="E100" s="269" t="s">
        <v>855</v>
      </c>
      <c r="F100" s="270">
        <v>43066</v>
      </c>
      <c r="G100" s="271">
        <v>1892357.7749999999</v>
      </c>
      <c r="H100" s="271">
        <v>835688.32499999995</v>
      </c>
      <c r="I100" s="271">
        <v>710335.04999999993</v>
      </c>
      <c r="J100" s="271">
        <v>125353.27500000002</v>
      </c>
      <c r="K100" s="269" t="s">
        <v>653</v>
      </c>
      <c r="L100" s="269" t="s">
        <v>227</v>
      </c>
      <c r="M100" s="269" t="s">
        <v>44</v>
      </c>
      <c r="N100" s="272" t="s">
        <v>62</v>
      </c>
    </row>
    <row r="101" spans="1:14" s="183" customFormat="1" ht="45" x14ac:dyDescent="0.25">
      <c r="A101" s="269" t="s">
        <v>2595</v>
      </c>
      <c r="B101" s="269" t="s">
        <v>2596</v>
      </c>
      <c r="C101" s="269" t="s">
        <v>1863</v>
      </c>
      <c r="D101" s="269" t="s">
        <v>1481</v>
      </c>
      <c r="E101" s="269" t="s">
        <v>855</v>
      </c>
      <c r="F101" s="270">
        <v>43066</v>
      </c>
      <c r="G101" s="271">
        <v>1892365.2749999999</v>
      </c>
      <c r="H101" s="271">
        <v>46154.625</v>
      </c>
      <c r="I101" s="271">
        <v>39231.375</v>
      </c>
      <c r="J101" s="271">
        <v>6923.2499999999964</v>
      </c>
      <c r="K101" s="269" t="s">
        <v>2597</v>
      </c>
      <c r="L101" s="269" t="s">
        <v>227</v>
      </c>
      <c r="M101" s="269" t="s">
        <v>44</v>
      </c>
      <c r="N101" s="272" t="s">
        <v>62</v>
      </c>
    </row>
    <row r="102" spans="1:14" s="183" customFormat="1" ht="45" x14ac:dyDescent="0.25">
      <c r="A102" s="269" t="s">
        <v>2595</v>
      </c>
      <c r="B102" s="269" t="s">
        <v>2596</v>
      </c>
      <c r="C102" s="269" t="s">
        <v>1863</v>
      </c>
      <c r="D102" s="269" t="s">
        <v>1481</v>
      </c>
      <c r="E102" s="269" t="s">
        <v>855</v>
      </c>
      <c r="F102" s="270">
        <v>43066</v>
      </c>
      <c r="G102" s="271">
        <v>1892372.7749999999</v>
      </c>
      <c r="H102" s="271">
        <v>35154.75</v>
      </c>
      <c r="I102" s="271">
        <v>29881.5</v>
      </c>
      <c r="J102" s="271">
        <v>5273.2500000000027</v>
      </c>
      <c r="K102" s="269" t="s">
        <v>1890</v>
      </c>
      <c r="L102" s="269" t="s">
        <v>227</v>
      </c>
      <c r="M102" s="269" t="s">
        <v>44</v>
      </c>
      <c r="N102" s="272" t="s">
        <v>62</v>
      </c>
    </row>
    <row r="103" spans="1:14" s="183" customFormat="1" ht="45" x14ac:dyDescent="0.25">
      <c r="A103" s="306" t="s">
        <v>2714</v>
      </c>
      <c r="B103" s="306" t="s">
        <v>2715</v>
      </c>
      <c r="C103" s="306" t="s">
        <v>1501</v>
      </c>
      <c r="D103" s="306" t="s">
        <v>1481</v>
      </c>
      <c r="E103" s="306" t="s">
        <v>855</v>
      </c>
      <c r="F103" s="312">
        <v>43088</v>
      </c>
      <c r="G103" s="311">
        <v>4789834.6500000004</v>
      </c>
      <c r="H103" s="311">
        <v>1732712.7749999999</v>
      </c>
      <c r="I103" s="311">
        <v>1472805.8250000002</v>
      </c>
      <c r="J103" s="311">
        <v>259906.94999999984</v>
      </c>
      <c r="K103" s="306" t="s">
        <v>2716</v>
      </c>
      <c r="L103" s="306" t="s">
        <v>56</v>
      </c>
      <c r="M103" s="306" t="s">
        <v>28</v>
      </c>
      <c r="N103" s="313" t="s">
        <v>412</v>
      </c>
    </row>
    <row r="104" spans="1:14" s="183" customFormat="1" ht="45" x14ac:dyDescent="0.25">
      <c r="A104" s="306" t="s">
        <v>2717</v>
      </c>
      <c r="B104" s="306" t="s">
        <v>2718</v>
      </c>
      <c r="C104" s="306" t="s">
        <v>2719</v>
      </c>
      <c r="D104" s="306" t="s">
        <v>1481</v>
      </c>
      <c r="E104" s="306" t="s">
        <v>855</v>
      </c>
      <c r="F104" s="312">
        <v>43060</v>
      </c>
      <c r="G104" s="311">
        <v>1116846.5249999999</v>
      </c>
      <c r="H104" s="311">
        <v>538244.25</v>
      </c>
      <c r="I104" s="311">
        <v>457507.57499999995</v>
      </c>
      <c r="J104" s="311">
        <v>80736.674999999988</v>
      </c>
      <c r="K104" s="306" t="s">
        <v>2720</v>
      </c>
      <c r="L104" s="306" t="s">
        <v>227</v>
      </c>
      <c r="M104" s="306" t="s">
        <v>44</v>
      </c>
      <c r="N104" s="313" t="s">
        <v>187</v>
      </c>
    </row>
    <row r="105" spans="1:14" x14ac:dyDescent="0.25">
      <c r="A105" s="299" t="s">
        <v>1477</v>
      </c>
      <c r="B105" s="299"/>
      <c r="C105" s="299"/>
      <c r="D105" s="299"/>
      <c r="E105" s="299"/>
      <c r="F105" s="300"/>
      <c r="G105" s="301">
        <f>SUBTOTAL(109,ETS[Ukupna vrijednost projekta])</f>
        <v>748432517.91499972</v>
      </c>
      <c r="H105" s="301">
        <f>SUBTOTAL(109,ETS[Ukupan iznos dodijeljen HR partneru/partnerima s područja pet slavonskih županija (bespovratna sredstva + doprinos korisnika)])</f>
        <v>174573610.89500001</v>
      </c>
      <c r="I105" s="301">
        <f>SUBTOTAL(109,ETS[Bespovratna sredstva dodijeljena partneru])</f>
        <v>146589909.69875002</v>
      </c>
      <c r="J105" s="301">
        <f>SUBTOTAL(109,ETS[Doprinos korisnika])</f>
        <v>26187641.628750019</v>
      </c>
      <c r="K105" s="337">
        <f>SUBTOTAL(103,ETS[Korisnik projekta])</f>
        <v>101</v>
      </c>
      <c r="L105" s="302"/>
      <c r="M105" s="302"/>
      <c r="N105" s="302"/>
    </row>
  </sheetData>
  <mergeCells count="1">
    <mergeCell ref="A1:L1"/>
  </mergeCells>
  <pageMargins left="0.7" right="0.7" top="0.75" bottom="0.75" header="0.3" footer="0.3"/>
  <pageSetup paperSize="9" scale="45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9"/>
  <sheetViews>
    <sheetView workbookViewId="0">
      <pane ySplit="1" topLeftCell="A222" activePane="bottomLeft" state="frozen"/>
      <selection pane="bottomLeft" activeCell="E232" sqref="E232"/>
    </sheetView>
  </sheetViews>
  <sheetFormatPr defaultRowHeight="15" x14ac:dyDescent="0.25"/>
  <cols>
    <col min="1" max="1" width="56.42578125" customWidth="1"/>
    <col min="2" max="2" width="21.85546875" customWidth="1"/>
    <col min="3" max="3" width="19.140625" customWidth="1"/>
    <col min="4" max="4" width="19.5703125" customWidth="1"/>
    <col min="5" max="5" width="24.7109375" customWidth="1"/>
    <col min="6" max="6" width="33.5703125" customWidth="1"/>
  </cols>
  <sheetData>
    <row r="1" spans="1:6" ht="60" customHeight="1" x14ac:dyDescent="0.25">
      <c r="A1" s="74" t="s">
        <v>10</v>
      </c>
      <c r="B1" s="75" t="s">
        <v>0</v>
      </c>
      <c r="C1" s="75" t="s">
        <v>13</v>
      </c>
      <c r="D1" s="76" t="s">
        <v>641</v>
      </c>
      <c r="E1" s="77" t="s">
        <v>4</v>
      </c>
      <c r="F1" s="78" t="s">
        <v>8</v>
      </c>
    </row>
    <row r="2" spans="1:6" s="3" customFormat="1" ht="23.25" x14ac:dyDescent="0.35">
      <c r="A2" s="79" t="s">
        <v>426</v>
      </c>
      <c r="B2" s="80"/>
      <c r="C2" s="80"/>
      <c r="D2" s="80"/>
      <c r="E2" s="80"/>
      <c r="F2" s="81"/>
    </row>
    <row r="3" spans="1:6" x14ac:dyDescent="0.25">
      <c r="A3" s="82" t="s">
        <v>427</v>
      </c>
      <c r="B3" s="83" t="s">
        <v>428</v>
      </c>
      <c r="C3" s="84" t="s">
        <v>429</v>
      </c>
      <c r="D3" s="85">
        <v>150000</v>
      </c>
      <c r="E3" s="86" t="s">
        <v>430</v>
      </c>
      <c r="F3" s="73" t="s">
        <v>20</v>
      </c>
    </row>
    <row r="4" spans="1:6" x14ac:dyDescent="0.25">
      <c r="A4" s="82" t="s">
        <v>431</v>
      </c>
      <c r="B4" s="83" t="s">
        <v>428</v>
      </c>
      <c r="C4" s="84" t="s">
        <v>429</v>
      </c>
      <c r="D4" s="85">
        <v>50000</v>
      </c>
      <c r="E4" s="86" t="s">
        <v>432</v>
      </c>
      <c r="F4" s="73" t="s">
        <v>20</v>
      </c>
    </row>
    <row r="5" spans="1:6" x14ac:dyDescent="0.25">
      <c r="A5" s="82" t="s">
        <v>433</v>
      </c>
      <c r="B5" s="83" t="s">
        <v>428</v>
      </c>
      <c r="C5" s="84" t="s">
        <v>429</v>
      </c>
      <c r="D5" s="85">
        <v>200000</v>
      </c>
      <c r="E5" s="86" t="s">
        <v>434</v>
      </c>
      <c r="F5" s="73" t="s">
        <v>20</v>
      </c>
    </row>
    <row r="6" spans="1:6" ht="30" x14ac:dyDescent="0.25">
      <c r="A6" s="87" t="s">
        <v>435</v>
      </c>
      <c r="B6" s="83" t="s">
        <v>428</v>
      </c>
      <c r="C6" s="84" t="s">
        <v>436</v>
      </c>
      <c r="D6" s="85">
        <v>100000</v>
      </c>
      <c r="E6" s="86" t="s">
        <v>437</v>
      </c>
      <c r="F6" s="73" t="s">
        <v>28</v>
      </c>
    </row>
    <row r="7" spans="1:6" x14ac:dyDescent="0.25">
      <c r="A7" s="87" t="s">
        <v>438</v>
      </c>
      <c r="B7" s="83" t="s">
        <v>428</v>
      </c>
      <c r="C7" s="84" t="s">
        <v>429</v>
      </c>
      <c r="D7" s="85">
        <v>140000</v>
      </c>
      <c r="E7" s="86" t="s">
        <v>40</v>
      </c>
      <c r="F7" s="73" t="s">
        <v>39</v>
      </c>
    </row>
    <row r="8" spans="1:6" ht="30" x14ac:dyDescent="0.25">
      <c r="A8" s="87" t="s">
        <v>439</v>
      </c>
      <c r="B8" s="83" t="s">
        <v>428</v>
      </c>
      <c r="C8" s="84" t="s">
        <v>429</v>
      </c>
      <c r="D8" s="85">
        <v>270000</v>
      </c>
      <c r="E8" s="86" t="s">
        <v>440</v>
      </c>
      <c r="F8" s="73" t="s">
        <v>39</v>
      </c>
    </row>
    <row r="9" spans="1:6" x14ac:dyDescent="0.25">
      <c r="A9" s="87" t="s">
        <v>441</v>
      </c>
      <c r="B9" s="83" t="s">
        <v>428</v>
      </c>
      <c r="C9" s="84" t="s">
        <v>429</v>
      </c>
      <c r="D9" s="85">
        <v>318000</v>
      </c>
      <c r="E9" s="86"/>
      <c r="F9" s="73" t="s">
        <v>44</v>
      </c>
    </row>
    <row r="10" spans="1:6" ht="30" x14ac:dyDescent="0.25">
      <c r="A10" s="87" t="s">
        <v>442</v>
      </c>
      <c r="B10" s="83" t="s">
        <v>428</v>
      </c>
      <c r="C10" s="84" t="s">
        <v>429</v>
      </c>
      <c r="D10" s="85">
        <v>114000</v>
      </c>
      <c r="E10" s="86"/>
      <c r="F10" s="73" t="s">
        <v>44</v>
      </c>
    </row>
    <row r="11" spans="1:6" ht="30" x14ac:dyDescent="0.25">
      <c r="A11" s="87" t="s">
        <v>443</v>
      </c>
      <c r="B11" s="83" t="s">
        <v>428</v>
      </c>
      <c r="C11" s="84" t="s">
        <v>429</v>
      </c>
      <c r="D11" s="85">
        <v>168000</v>
      </c>
      <c r="E11" s="86" t="s">
        <v>444</v>
      </c>
      <c r="F11" s="73" t="s">
        <v>44</v>
      </c>
    </row>
    <row r="12" spans="1:6" x14ac:dyDescent="0.25">
      <c r="A12" s="87" t="s">
        <v>445</v>
      </c>
      <c r="B12" s="83" t="s">
        <v>428</v>
      </c>
      <c r="C12" s="84" t="s">
        <v>429</v>
      </c>
      <c r="D12" s="85">
        <v>152654.56</v>
      </c>
      <c r="E12" s="86" t="s">
        <v>446</v>
      </c>
      <c r="F12" s="73" t="s">
        <v>53</v>
      </c>
    </row>
    <row r="13" spans="1:6" ht="30" x14ac:dyDescent="0.25">
      <c r="A13" s="87" t="s">
        <v>447</v>
      </c>
      <c r="B13" s="88" t="s">
        <v>428</v>
      </c>
      <c r="C13" s="84" t="s">
        <v>429</v>
      </c>
      <c r="D13" s="85">
        <v>300000</v>
      </c>
      <c r="E13" s="86" t="s">
        <v>448</v>
      </c>
      <c r="F13" s="73" t="s">
        <v>53</v>
      </c>
    </row>
    <row r="14" spans="1:6" x14ac:dyDescent="0.25">
      <c r="A14" s="87" t="s">
        <v>449</v>
      </c>
      <c r="B14" s="83" t="s">
        <v>428</v>
      </c>
      <c r="C14" s="84" t="s">
        <v>429</v>
      </c>
      <c r="D14" s="85">
        <v>300000</v>
      </c>
      <c r="E14" s="86" t="s">
        <v>450</v>
      </c>
      <c r="F14" s="73" t="s">
        <v>53</v>
      </c>
    </row>
    <row r="15" spans="1:6" x14ac:dyDescent="0.25">
      <c r="A15" s="87" t="s">
        <v>451</v>
      </c>
      <c r="B15" s="83" t="s">
        <v>428</v>
      </c>
      <c r="C15" s="84" t="s">
        <v>429</v>
      </c>
      <c r="D15" s="85">
        <v>120000</v>
      </c>
      <c r="E15" s="86" t="s">
        <v>452</v>
      </c>
      <c r="F15" s="73" t="s">
        <v>53</v>
      </c>
    </row>
    <row r="16" spans="1:6" x14ac:dyDescent="0.25">
      <c r="A16" s="87" t="s">
        <v>453</v>
      </c>
      <c r="B16" s="83" t="s">
        <v>454</v>
      </c>
      <c r="C16" s="89" t="s">
        <v>455</v>
      </c>
      <c r="D16" s="85">
        <v>70000</v>
      </c>
      <c r="E16" s="90" t="s">
        <v>456</v>
      </c>
      <c r="F16" s="91" t="s">
        <v>20</v>
      </c>
    </row>
    <row r="17" spans="1:6" ht="30" x14ac:dyDescent="0.25">
      <c r="A17" s="87" t="s">
        <v>457</v>
      </c>
      <c r="B17" s="83" t="s">
        <v>454</v>
      </c>
      <c r="C17" s="89" t="s">
        <v>455</v>
      </c>
      <c r="D17" s="85">
        <v>200000</v>
      </c>
      <c r="E17" s="90" t="s">
        <v>458</v>
      </c>
      <c r="F17" s="91" t="s">
        <v>20</v>
      </c>
    </row>
    <row r="18" spans="1:6" ht="30" x14ac:dyDescent="0.25">
      <c r="A18" s="87" t="s">
        <v>459</v>
      </c>
      <c r="B18" s="83" t="s">
        <v>454</v>
      </c>
      <c r="C18" s="89" t="s">
        <v>455</v>
      </c>
      <c r="D18" s="85">
        <v>100000</v>
      </c>
      <c r="E18" s="90" t="s">
        <v>460</v>
      </c>
      <c r="F18" s="91" t="s">
        <v>20</v>
      </c>
    </row>
    <row r="19" spans="1:6" ht="30" x14ac:dyDescent="0.25">
      <c r="A19" s="87" t="s">
        <v>461</v>
      </c>
      <c r="B19" s="83" t="s">
        <v>454</v>
      </c>
      <c r="C19" s="89" t="s">
        <v>455</v>
      </c>
      <c r="D19" s="85">
        <v>100000</v>
      </c>
      <c r="E19" s="90" t="s">
        <v>462</v>
      </c>
      <c r="F19" s="91" t="s">
        <v>20</v>
      </c>
    </row>
    <row r="20" spans="1:6" x14ac:dyDescent="0.25">
      <c r="A20" s="87" t="s">
        <v>463</v>
      </c>
      <c r="B20" s="83" t="s">
        <v>454</v>
      </c>
      <c r="C20" s="89" t="s">
        <v>455</v>
      </c>
      <c r="D20" s="85">
        <v>280000</v>
      </c>
      <c r="E20" s="90" t="s">
        <v>464</v>
      </c>
      <c r="F20" s="91" t="s">
        <v>20</v>
      </c>
    </row>
    <row r="21" spans="1:6" x14ac:dyDescent="0.25">
      <c r="A21" s="87" t="s">
        <v>465</v>
      </c>
      <c r="B21" s="83" t="s">
        <v>454</v>
      </c>
      <c r="C21" s="89" t="s">
        <v>455</v>
      </c>
      <c r="D21" s="85">
        <v>150000</v>
      </c>
      <c r="E21" s="90" t="s">
        <v>466</v>
      </c>
      <c r="F21" s="91" t="s">
        <v>20</v>
      </c>
    </row>
    <row r="22" spans="1:6" x14ac:dyDescent="0.25">
      <c r="A22" s="87" t="s">
        <v>467</v>
      </c>
      <c r="B22" s="83" t="s">
        <v>454</v>
      </c>
      <c r="C22" s="89" t="s">
        <v>455</v>
      </c>
      <c r="D22" s="85">
        <v>100000</v>
      </c>
      <c r="E22" s="90" t="s">
        <v>468</v>
      </c>
      <c r="F22" s="91" t="s">
        <v>20</v>
      </c>
    </row>
    <row r="23" spans="1:6" x14ac:dyDescent="0.25">
      <c r="A23" s="87" t="s">
        <v>469</v>
      </c>
      <c r="B23" s="83" t="s">
        <v>454</v>
      </c>
      <c r="C23" s="89" t="s">
        <v>455</v>
      </c>
      <c r="D23" s="85">
        <v>500000</v>
      </c>
      <c r="E23" s="90" t="s">
        <v>470</v>
      </c>
      <c r="F23" s="91" t="s">
        <v>20</v>
      </c>
    </row>
    <row r="24" spans="1:6" ht="30" x14ac:dyDescent="0.25">
      <c r="A24" s="87" t="s">
        <v>471</v>
      </c>
      <c r="B24" s="83" t="s">
        <v>454</v>
      </c>
      <c r="C24" s="89" t="s">
        <v>455</v>
      </c>
      <c r="D24" s="85">
        <v>500000</v>
      </c>
      <c r="E24" s="90" t="s">
        <v>472</v>
      </c>
      <c r="F24" s="91" t="s">
        <v>20</v>
      </c>
    </row>
    <row r="25" spans="1:6" x14ac:dyDescent="0.25">
      <c r="A25" s="87" t="s">
        <v>473</v>
      </c>
      <c r="B25" s="83" t="s">
        <v>454</v>
      </c>
      <c r="C25" s="89" t="s">
        <v>455</v>
      </c>
      <c r="D25" s="85">
        <v>450000</v>
      </c>
      <c r="E25" s="90" t="s">
        <v>474</v>
      </c>
      <c r="F25" s="91" t="s">
        <v>20</v>
      </c>
    </row>
    <row r="26" spans="1:6" x14ac:dyDescent="0.25">
      <c r="A26" s="87" t="s">
        <v>475</v>
      </c>
      <c r="B26" s="83" t="s">
        <v>454</v>
      </c>
      <c r="C26" s="89" t="s">
        <v>455</v>
      </c>
      <c r="D26" s="85">
        <v>500000</v>
      </c>
      <c r="E26" s="90" t="s">
        <v>476</v>
      </c>
      <c r="F26" s="91" t="s">
        <v>20</v>
      </c>
    </row>
    <row r="27" spans="1:6" ht="30" x14ac:dyDescent="0.25">
      <c r="A27" s="87" t="s">
        <v>477</v>
      </c>
      <c r="B27" s="83" t="s">
        <v>454</v>
      </c>
      <c r="C27" s="89" t="s">
        <v>455</v>
      </c>
      <c r="D27" s="85">
        <v>200000</v>
      </c>
      <c r="E27" s="90" t="s">
        <v>478</v>
      </c>
      <c r="F27" s="91" t="s">
        <v>20</v>
      </c>
    </row>
    <row r="28" spans="1:6" x14ac:dyDescent="0.25">
      <c r="A28" s="87" t="s">
        <v>479</v>
      </c>
      <c r="B28" s="83" t="s">
        <v>454</v>
      </c>
      <c r="C28" s="89" t="s">
        <v>455</v>
      </c>
      <c r="D28" s="85">
        <v>330000</v>
      </c>
      <c r="E28" s="90" t="s">
        <v>480</v>
      </c>
      <c r="F28" s="91" t="s">
        <v>20</v>
      </c>
    </row>
    <row r="29" spans="1:6" x14ac:dyDescent="0.25">
      <c r="A29" s="87" t="s">
        <v>481</v>
      </c>
      <c r="B29" s="83" t="s">
        <v>454</v>
      </c>
      <c r="C29" s="89" t="s">
        <v>455</v>
      </c>
      <c r="D29" s="85">
        <v>400000</v>
      </c>
      <c r="E29" s="90" t="s">
        <v>434</v>
      </c>
      <c r="F29" s="91" t="s">
        <v>20</v>
      </c>
    </row>
    <row r="30" spans="1:6" ht="45" x14ac:dyDescent="0.25">
      <c r="A30" s="87" t="s">
        <v>482</v>
      </c>
      <c r="B30" s="83" t="s">
        <v>454</v>
      </c>
      <c r="C30" s="89" t="s">
        <v>455</v>
      </c>
      <c r="D30" s="85">
        <v>240000</v>
      </c>
      <c r="E30" s="90" t="s">
        <v>483</v>
      </c>
      <c r="F30" s="91" t="s">
        <v>20</v>
      </c>
    </row>
    <row r="31" spans="1:6" x14ac:dyDescent="0.25">
      <c r="A31" s="87" t="s">
        <v>484</v>
      </c>
      <c r="B31" s="83" t="s">
        <v>454</v>
      </c>
      <c r="C31" s="89" t="s">
        <v>455</v>
      </c>
      <c r="D31" s="85">
        <v>100000</v>
      </c>
      <c r="E31" s="90" t="s">
        <v>485</v>
      </c>
      <c r="F31" s="91" t="s">
        <v>20</v>
      </c>
    </row>
    <row r="32" spans="1:6" x14ac:dyDescent="0.25">
      <c r="A32" s="87" t="s">
        <v>486</v>
      </c>
      <c r="B32" s="83" t="s">
        <v>454</v>
      </c>
      <c r="C32" s="89" t="s">
        <v>455</v>
      </c>
      <c r="D32" s="85">
        <v>400000</v>
      </c>
      <c r="E32" s="90" t="s">
        <v>487</v>
      </c>
      <c r="F32" s="91" t="s">
        <v>20</v>
      </c>
    </row>
    <row r="33" spans="1:6" ht="30" x14ac:dyDescent="0.25">
      <c r="A33" s="87" t="s">
        <v>488</v>
      </c>
      <c r="B33" s="83" t="s">
        <v>454</v>
      </c>
      <c r="C33" s="89" t="s">
        <v>455</v>
      </c>
      <c r="D33" s="85">
        <v>150000</v>
      </c>
      <c r="E33" s="90" t="s">
        <v>432</v>
      </c>
      <c r="F33" s="91" t="s">
        <v>20</v>
      </c>
    </row>
    <row r="34" spans="1:6" ht="30" x14ac:dyDescent="0.25">
      <c r="A34" s="87" t="s">
        <v>489</v>
      </c>
      <c r="B34" s="83" t="s">
        <v>454</v>
      </c>
      <c r="C34" s="89" t="s">
        <v>455</v>
      </c>
      <c r="D34" s="85">
        <v>100000</v>
      </c>
      <c r="E34" s="90" t="s">
        <v>490</v>
      </c>
      <c r="F34" s="91" t="s">
        <v>20</v>
      </c>
    </row>
    <row r="35" spans="1:6" x14ac:dyDescent="0.25">
      <c r="A35" s="87" t="s">
        <v>491</v>
      </c>
      <c r="B35" s="83" t="s">
        <v>454</v>
      </c>
      <c r="C35" s="89" t="s">
        <v>455</v>
      </c>
      <c r="D35" s="85">
        <v>400000</v>
      </c>
      <c r="E35" s="90" t="s">
        <v>430</v>
      </c>
      <c r="F35" s="91" t="s">
        <v>20</v>
      </c>
    </row>
    <row r="36" spans="1:6" ht="30" x14ac:dyDescent="0.25">
      <c r="A36" s="87" t="s">
        <v>492</v>
      </c>
      <c r="B36" s="83" t="s">
        <v>454</v>
      </c>
      <c r="C36" s="89" t="s">
        <v>455</v>
      </c>
      <c r="D36" s="85">
        <v>100000</v>
      </c>
      <c r="E36" s="90" t="s">
        <v>493</v>
      </c>
      <c r="F36" s="91" t="s">
        <v>20</v>
      </c>
    </row>
    <row r="37" spans="1:6" x14ac:dyDescent="0.25">
      <c r="A37" s="87" t="s">
        <v>494</v>
      </c>
      <c r="B37" s="83" t="s">
        <v>454</v>
      </c>
      <c r="C37" s="89" t="s">
        <v>455</v>
      </c>
      <c r="D37" s="85">
        <v>105000</v>
      </c>
      <c r="E37" s="90" t="s">
        <v>495</v>
      </c>
      <c r="F37" s="91" t="s">
        <v>20</v>
      </c>
    </row>
    <row r="38" spans="1:6" ht="30" x14ac:dyDescent="0.25">
      <c r="A38" s="87" t="s">
        <v>496</v>
      </c>
      <c r="B38" s="83" t="s">
        <v>454</v>
      </c>
      <c r="C38" s="89" t="s">
        <v>455</v>
      </c>
      <c r="D38" s="85">
        <v>450000</v>
      </c>
      <c r="E38" s="90" t="s">
        <v>56</v>
      </c>
      <c r="F38" s="91" t="s">
        <v>28</v>
      </c>
    </row>
    <row r="39" spans="1:6" ht="30" x14ac:dyDescent="0.25">
      <c r="A39" s="87" t="s">
        <v>497</v>
      </c>
      <c r="B39" s="83" t="s">
        <v>454</v>
      </c>
      <c r="C39" s="89" t="s">
        <v>455</v>
      </c>
      <c r="D39" s="85">
        <v>200000</v>
      </c>
      <c r="E39" s="90" t="s">
        <v>498</v>
      </c>
      <c r="F39" s="91" t="s">
        <v>28</v>
      </c>
    </row>
    <row r="40" spans="1:6" ht="30" x14ac:dyDescent="0.25">
      <c r="A40" s="87" t="s">
        <v>499</v>
      </c>
      <c r="B40" s="83" t="s">
        <v>454</v>
      </c>
      <c r="C40" s="89" t="s">
        <v>455</v>
      </c>
      <c r="D40" s="85">
        <v>400000</v>
      </c>
      <c r="E40" s="90" t="s">
        <v>500</v>
      </c>
      <c r="F40" s="91" t="s">
        <v>28</v>
      </c>
    </row>
    <row r="41" spans="1:6" ht="30" x14ac:dyDescent="0.25">
      <c r="A41" s="87" t="s">
        <v>501</v>
      </c>
      <c r="B41" s="83" t="s">
        <v>454</v>
      </c>
      <c r="C41" s="89" t="s">
        <v>455</v>
      </c>
      <c r="D41" s="85">
        <v>306000</v>
      </c>
      <c r="E41" s="90" t="s">
        <v>502</v>
      </c>
      <c r="F41" s="91" t="s">
        <v>28</v>
      </c>
    </row>
    <row r="42" spans="1:6" x14ac:dyDescent="0.25">
      <c r="A42" s="87" t="s">
        <v>503</v>
      </c>
      <c r="B42" s="83" t="s">
        <v>454</v>
      </c>
      <c r="C42" s="89" t="s">
        <v>455</v>
      </c>
      <c r="D42" s="85">
        <v>300000</v>
      </c>
      <c r="E42" s="90" t="s">
        <v>504</v>
      </c>
      <c r="F42" s="91" t="s">
        <v>28</v>
      </c>
    </row>
    <row r="43" spans="1:6" x14ac:dyDescent="0.25">
      <c r="A43" s="87" t="s">
        <v>505</v>
      </c>
      <c r="B43" s="83" t="s">
        <v>454</v>
      </c>
      <c r="C43" s="89" t="s">
        <v>455</v>
      </c>
      <c r="D43" s="85">
        <v>300000</v>
      </c>
      <c r="E43" s="90" t="s">
        <v>506</v>
      </c>
      <c r="F43" s="91" t="s">
        <v>28</v>
      </c>
    </row>
    <row r="44" spans="1:6" ht="30" x14ac:dyDescent="0.25">
      <c r="A44" s="87" t="s">
        <v>507</v>
      </c>
      <c r="B44" s="83" t="s">
        <v>454</v>
      </c>
      <c r="C44" s="89" t="s">
        <v>455</v>
      </c>
      <c r="D44" s="85">
        <v>100000</v>
      </c>
      <c r="E44" s="90" t="s">
        <v>508</v>
      </c>
      <c r="F44" s="91" t="s">
        <v>28</v>
      </c>
    </row>
    <row r="45" spans="1:6" x14ac:dyDescent="0.25">
      <c r="A45" s="87" t="s">
        <v>509</v>
      </c>
      <c r="B45" s="83" t="s">
        <v>454</v>
      </c>
      <c r="C45" s="89" t="s">
        <v>455</v>
      </c>
      <c r="D45" s="85">
        <v>400000</v>
      </c>
      <c r="E45" s="90" t="s">
        <v>437</v>
      </c>
      <c r="F45" s="91" t="s">
        <v>28</v>
      </c>
    </row>
    <row r="46" spans="1:6" ht="30" x14ac:dyDescent="0.25">
      <c r="A46" s="87" t="s">
        <v>510</v>
      </c>
      <c r="B46" s="83" t="s">
        <v>454</v>
      </c>
      <c r="C46" s="89" t="s">
        <v>455</v>
      </c>
      <c r="D46" s="85">
        <v>300000</v>
      </c>
      <c r="E46" s="90" t="s">
        <v>511</v>
      </c>
      <c r="F46" s="91" t="s">
        <v>28</v>
      </c>
    </row>
    <row r="47" spans="1:6" ht="30" x14ac:dyDescent="0.25">
      <c r="A47" s="87" t="s">
        <v>512</v>
      </c>
      <c r="B47" s="83" t="s">
        <v>454</v>
      </c>
      <c r="C47" s="89" t="s">
        <v>455</v>
      </c>
      <c r="D47" s="85">
        <v>250000</v>
      </c>
      <c r="E47" s="90" t="s">
        <v>513</v>
      </c>
      <c r="F47" s="91" t="s">
        <v>28</v>
      </c>
    </row>
    <row r="48" spans="1:6" ht="30" x14ac:dyDescent="0.25">
      <c r="A48" s="87" t="s">
        <v>514</v>
      </c>
      <c r="B48" s="83" t="s">
        <v>454</v>
      </c>
      <c r="C48" s="89" t="s">
        <v>455</v>
      </c>
      <c r="D48" s="85">
        <v>200000</v>
      </c>
      <c r="E48" s="90" t="s">
        <v>515</v>
      </c>
      <c r="F48" s="91" t="s">
        <v>28</v>
      </c>
    </row>
    <row r="49" spans="1:6" x14ac:dyDescent="0.25">
      <c r="A49" s="87" t="s">
        <v>516</v>
      </c>
      <c r="B49" s="83" t="s">
        <v>454</v>
      </c>
      <c r="C49" s="89" t="s">
        <v>455</v>
      </c>
      <c r="D49" s="85">
        <v>250000</v>
      </c>
      <c r="E49" s="90" t="s">
        <v>517</v>
      </c>
      <c r="F49" s="91" t="s">
        <v>28</v>
      </c>
    </row>
    <row r="50" spans="1:6" x14ac:dyDescent="0.25">
      <c r="A50" s="87" t="s">
        <v>518</v>
      </c>
      <c r="B50" s="83" t="s">
        <v>454</v>
      </c>
      <c r="C50" s="89" t="s">
        <v>455</v>
      </c>
      <c r="D50" s="85">
        <v>150000</v>
      </c>
      <c r="E50" s="90" t="s">
        <v>519</v>
      </c>
      <c r="F50" s="91" t="s">
        <v>28</v>
      </c>
    </row>
    <row r="51" spans="1:6" x14ac:dyDescent="0.25">
      <c r="A51" s="87" t="s">
        <v>520</v>
      </c>
      <c r="B51" s="83" t="s">
        <v>454</v>
      </c>
      <c r="C51" s="89" t="s">
        <v>455</v>
      </c>
      <c r="D51" s="85">
        <v>100000</v>
      </c>
      <c r="E51" s="90" t="s">
        <v>521</v>
      </c>
      <c r="F51" s="91" t="s">
        <v>28</v>
      </c>
    </row>
    <row r="52" spans="1:6" x14ac:dyDescent="0.25">
      <c r="A52" s="87" t="s">
        <v>522</v>
      </c>
      <c r="B52" s="83" t="s">
        <v>454</v>
      </c>
      <c r="C52" s="89" t="s">
        <v>455</v>
      </c>
      <c r="D52" s="85">
        <v>350000</v>
      </c>
      <c r="E52" s="90" t="s">
        <v>523</v>
      </c>
      <c r="F52" s="91" t="s">
        <v>28</v>
      </c>
    </row>
    <row r="53" spans="1:6" ht="30" x14ac:dyDescent="0.25">
      <c r="A53" s="87" t="s">
        <v>524</v>
      </c>
      <c r="B53" s="83" t="s">
        <v>454</v>
      </c>
      <c r="C53" s="89" t="s">
        <v>455</v>
      </c>
      <c r="D53" s="85">
        <v>100000</v>
      </c>
      <c r="E53" s="90" t="s">
        <v>525</v>
      </c>
      <c r="F53" s="91" t="s">
        <v>28</v>
      </c>
    </row>
    <row r="54" spans="1:6" x14ac:dyDescent="0.25">
      <c r="A54" s="87" t="s">
        <v>526</v>
      </c>
      <c r="B54" s="83" t="s">
        <v>454</v>
      </c>
      <c r="C54" s="89" t="s">
        <v>455</v>
      </c>
      <c r="D54" s="85">
        <v>250000</v>
      </c>
      <c r="E54" s="90" t="s">
        <v>527</v>
      </c>
      <c r="F54" s="91" t="s">
        <v>28</v>
      </c>
    </row>
    <row r="55" spans="1:6" x14ac:dyDescent="0.25">
      <c r="A55" s="87" t="s">
        <v>528</v>
      </c>
      <c r="B55" s="83" t="s">
        <v>454</v>
      </c>
      <c r="C55" s="89" t="s">
        <v>455</v>
      </c>
      <c r="D55" s="85">
        <v>300000</v>
      </c>
      <c r="E55" s="90" t="s">
        <v>529</v>
      </c>
      <c r="F55" s="91" t="s">
        <v>28</v>
      </c>
    </row>
    <row r="56" spans="1:6" ht="30" x14ac:dyDescent="0.25">
      <c r="A56" s="87" t="s">
        <v>530</v>
      </c>
      <c r="B56" s="83" t="s">
        <v>454</v>
      </c>
      <c r="C56" s="89" t="s">
        <v>455</v>
      </c>
      <c r="D56" s="85">
        <v>250000</v>
      </c>
      <c r="E56" s="90" t="s">
        <v>531</v>
      </c>
      <c r="F56" s="91" t="s">
        <v>28</v>
      </c>
    </row>
    <row r="57" spans="1:6" ht="30" x14ac:dyDescent="0.25">
      <c r="A57" s="87" t="s">
        <v>532</v>
      </c>
      <c r="B57" s="83" t="s">
        <v>454</v>
      </c>
      <c r="C57" s="89" t="s">
        <v>455</v>
      </c>
      <c r="D57" s="85">
        <v>200000</v>
      </c>
      <c r="E57" s="90" t="s">
        <v>533</v>
      </c>
      <c r="F57" s="91" t="s">
        <v>28</v>
      </c>
    </row>
    <row r="58" spans="1:6" x14ac:dyDescent="0.25">
      <c r="A58" s="87" t="s">
        <v>534</v>
      </c>
      <c r="B58" s="83" t="s">
        <v>454</v>
      </c>
      <c r="C58" s="89" t="s">
        <v>455</v>
      </c>
      <c r="D58" s="85">
        <v>100000</v>
      </c>
      <c r="E58" s="90" t="s">
        <v>535</v>
      </c>
      <c r="F58" s="91" t="s">
        <v>28</v>
      </c>
    </row>
    <row r="59" spans="1:6" x14ac:dyDescent="0.25">
      <c r="A59" s="87" t="s">
        <v>536</v>
      </c>
      <c r="B59" s="83" t="s">
        <v>454</v>
      </c>
      <c r="C59" s="89" t="s">
        <v>455</v>
      </c>
      <c r="D59" s="85">
        <v>300000</v>
      </c>
      <c r="E59" s="90" t="s">
        <v>537</v>
      </c>
      <c r="F59" s="91" t="s">
        <v>28</v>
      </c>
    </row>
    <row r="60" spans="1:6" ht="30" x14ac:dyDescent="0.25">
      <c r="A60" s="87" t="s">
        <v>538</v>
      </c>
      <c r="B60" s="83" t="s">
        <v>454</v>
      </c>
      <c r="C60" s="89" t="s">
        <v>455</v>
      </c>
      <c r="D60" s="85">
        <v>250000</v>
      </c>
      <c r="E60" s="90" t="s">
        <v>539</v>
      </c>
      <c r="F60" s="91" t="s">
        <v>28</v>
      </c>
    </row>
    <row r="61" spans="1:6" ht="30" x14ac:dyDescent="0.25">
      <c r="A61" s="87" t="s">
        <v>540</v>
      </c>
      <c r="B61" s="83" t="s">
        <v>454</v>
      </c>
      <c r="C61" s="89" t="s">
        <v>455</v>
      </c>
      <c r="D61" s="85">
        <v>200000</v>
      </c>
      <c r="E61" s="90" t="s">
        <v>541</v>
      </c>
      <c r="F61" s="91" t="s">
        <v>28</v>
      </c>
    </row>
    <row r="62" spans="1:6" ht="30" x14ac:dyDescent="0.25">
      <c r="A62" s="87" t="s">
        <v>542</v>
      </c>
      <c r="B62" s="83" t="s">
        <v>454</v>
      </c>
      <c r="C62" s="89" t="s">
        <v>455</v>
      </c>
      <c r="D62" s="85">
        <v>250000</v>
      </c>
      <c r="E62" s="90" t="s">
        <v>543</v>
      </c>
      <c r="F62" s="91" t="s">
        <v>28</v>
      </c>
    </row>
    <row r="63" spans="1:6" x14ac:dyDescent="0.25">
      <c r="A63" s="87" t="s">
        <v>544</v>
      </c>
      <c r="B63" s="83" t="s">
        <v>454</v>
      </c>
      <c r="C63" s="89" t="s">
        <v>455</v>
      </c>
      <c r="D63" s="85">
        <v>200000</v>
      </c>
      <c r="E63" s="90" t="s">
        <v>545</v>
      </c>
      <c r="F63" s="91" t="s">
        <v>28</v>
      </c>
    </row>
    <row r="64" spans="1:6" ht="30" x14ac:dyDescent="0.25">
      <c r="A64" s="87" t="s">
        <v>546</v>
      </c>
      <c r="B64" s="83" t="s">
        <v>454</v>
      </c>
      <c r="C64" s="89" t="s">
        <v>455</v>
      </c>
      <c r="D64" s="85">
        <v>200000</v>
      </c>
      <c r="E64" s="90" t="s">
        <v>547</v>
      </c>
      <c r="F64" s="91" t="s">
        <v>28</v>
      </c>
    </row>
    <row r="65" spans="1:6" ht="30" x14ac:dyDescent="0.25">
      <c r="A65" s="87" t="s">
        <v>548</v>
      </c>
      <c r="B65" s="83" t="s">
        <v>454</v>
      </c>
      <c r="C65" s="89" t="s">
        <v>455</v>
      </c>
      <c r="D65" s="85">
        <v>200000</v>
      </c>
      <c r="E65" s="90" t="s">
        <v>549</v>
      </c>
      <c r="F65" s="91" t="s">
        <v>28</v>
      </c>
    </row>
    <row r="66" spans="1:6" ht="30" x14ac:dyDescent="0.25">
      <c r="A66" s="87" t="s">
        <v>550</v>
      </c>
      <c r="B66" s="83" t="s">
        <v>454</v>
      </c>
      <c r="C66" s="89" t="s">
        <v>455</v>
      </c>
      <c r="D66" s="85">
        <v>400000</v>
      </c>
      <c r="E66" s="90" t="s">
        <v>231</v>
      </c>
      <c r="F66" s="91" t="s">
        <v>39</v>
      </c>
    </row>
    <row r="67" spans="1:6" x14ac:dyDescent="0.25">
      <c r="A67" s="87" t="s">
        <v>551</v>
      </c>
      <c r="B67" s="83" t="s">
        <v>454</v>
      </c>
      <c r="C67" s="89" t="s">
        <v>455</v>
      </c>
      <c r="D67" s="85">
        <v>400000</v>
      </c>
      <c r="E67" s="90" t="s">
        <v>234</v>
      </c>
      <c r="F67" s="91" t="s">
        <v>39</v>
      </c>
    </row>
    <row r="68" spans="1:6" ht="30" x14ac:dyDescent="0.25">
      <c r="A68" s="87" t="s">
        <v>552</v>
      </c>
      <c r="B68" s="83" t="s">
        <v>454</v>
      </c>
      <c r="C68" s="89" t="s">
        <v>455</v>
      </c>
      <c r="D68" s="85">
        <v>800000</v>
      </c>
      <c r="E68" s="90" t="s">
        <v>553</v>
      </c>
      <c r="F68" s="91" t="s">
        <v>39</v>
      </c>
    </row>
    <row r="69" spans="1:6" ht="30" x14ac:dyDescent="0.25">
      <c r="A69" s="87" t="s">
        <v>554</v>
      </c>
      <c r="B69" s="83" t="s">
        <v>454</v>
      </c>
      <c r="C69" s="89" t="s">
        <v>455</v>
      </c>
      <c r="D69" s="85">
        <v>500000</v>
      </c>
      <c r="E69" s="90" t="s">
        <v>40</v>
      </c>
      <c r="F69" s="91" t="s">
        <v>39</v>
      </c>
    </row>
    <row r="70" spans="1:6" x14ac:dyDescent="0.25">
      <c r="A70" s="87" t="s">
        <v>555</v>
      </c>
      <c r="B70" s="83" t="s">
        <v>454</v>
      </c>
      <c r="C70" s="89" t="s">
        <v>455</v>
      </c>
      <c r="D70" s="85">
        <v>400000</v>
      </c>
      <c r="E70" s="90" t="s">
        <v>556</v>
      </c>
      <c r="F70" s="91" t="s">
        <v>39</v>
      </c>
    </row>
    <row r="71" spans="1:6" x14ac:dyDescent="0.25">
      <c r="A71" s="87" t="s">
        <v>557</v>
      </c>
      <c r="B71" s="83" t="s">
        <v>454</v>
      </c>
      <c r="C71" s="89" t="s">
        <v>455</v>
      </c>
      <c r="D71" s="85">
        <v>750000</v>
      </c>
      <c r="E71" s="90" t="s">
        <v>440</v>
      </c>
      <c r="F71" s="91" t="s">
        <v>39</v>
      </c>
    </row>
    <row r="72" spans="1:6" x14ac:dyDescent="0.25">
      <c r="A72" s="87" t="s">
        <v>558</v>
      </c>
      <c r="B72" s="83" t="s">
        <v>454</v>
      </c>
      <c r="C72" s="89" t="s">
        <v>455</v>
      </c>
      <c r="D72" s="85">
        <v>400000</v>
      </c>
      <c r="E72" s="90" t="s">
        <v>559</v>
      </c>
      <c r="F72" s="91" t="s">
        <v>39</v>
      </c>
    </row>
    <row r="73" spans="1:6" x14ac:dyDescent="0.25">
      <c r="A73" s="87" t="s">
        <v>560</v>
      </c>
      <c r="B73" s="83" t="s">
        <v>454</v>
      </c>
      <c r="C73" s="89" t="s">
        <v>455</v>
      </c>
      <c r="D73" s="85">
        <v>500000</v>
      </c>
      <c r="E73" s="90" t="s">
        <v>561</v>
      </c>
      <c r="F73" s="91" t="s">
        <v>39</v>
      </c>
    </row>
    <row r="74" spans="1:6" x14ac:dyDescent="0.25">
      <c r="A74" s="87" t="s">
        <v>562</v>
      </c>
      <c r="B74" s="83" t="s">
        <v>454</v>
      </c>
      <c r="C74" s="89" t="s">
        <v>455</v>
      </c>
      <c r="D74" s="85">
        <v>316000</v>
      </c>
      <c r="E74" s="90" t="s">
        <v>563</v>
      </c>
      <c r="F74" s="91" t="s">
        <v>39</v>
      </c>
    </row>
    <row r="75" spans="1:6" x14ac:dyDescent="0.25">
      <c r="A75" s="87" t="s">
        <v>564</v>
      </c>
      <c r="B75" s="83" t="s">
        <v>454</v>
      </c>
      <c r="C75" s="89" t="s">
        <v>455</v>
      </c>
      <c r="D75" s="85">
        <v>400000</v>
      </c>
      <c r="E75" s="90" t="s">
        <v>565</v>
      </c>
      <c r="F75" s="91" t="s">
        <v>39</v>
      </c>
    </row>
    <row r="76" spans="1:6" x14ac:dyDescent="0.25">
      <c r="A76" s="87" t="s">
        <v>566</v>
      </c>
      <c r="B76" s="83" t="s">
        <v>454</v>
      </c>
      <c r="C76" s="89" t="s">
        <v>455</v>
      </c>
      <c r="D76" s="85">
        <v>400000</v>
      </c>
      <c r="E76" s="90" t="s">
        <v>227</v>
      </c>
      <c r="F76" s="91" t="s">
        <v>44</v>
      </c>
    </row>
    <row r="77" spans="1:6" x14ac:dyDescent="0.25">
      <c r="A77" s="87" t="s">
        <v>567</v>
      </c>
      <c r="B77" s="83" t="s">
        <v>454</v>
      </c>
      <c r="C77" s="89" t="s">
        <v>455</v>
      </c>
      <c r="D77" s="85">
        <v>400000</v>
      </c>
      <c r="E77" s="90" t="s">
        <v>568</v>
      </c>
      <c r="F77" s="91" t="s">
        <v>44</v>
      </c>
    </row>
    <row r="78" spans="1:6" x14ac:dyDescent="0.25">
      <c r="A78" s="87" t="s">
        <v>569</v>
      </c>
      <c r="B78" s="83" t="s">
        <v>454</v>
      </c>
      <c r="C78" s="89" t="s">
        <v>455</v>
      </c>
      <c r="D78" s="85">
        <v>480000</v>
      </c>
      <c r="E78" s="90" t="s">
        <v>570</v>
      </c>
      <c r="F78" s="91" t="s">
        <v>44</v>
      </c>
    </row>
    <row r="79" spans="1:6" x14ac:dyDescent="0.25">
      <c r="A79" s="87" t="s">
        <v>571</v>
      </c>
      <c r="B79" s="83" t="s">
        <v>454</v>
      </c>
      <c r="C79" s="89" t="s">
        <v>455</v>
      </c>
      <c r="D79" s="85">
        <v>300000</v>
      </c>
      <c r="E79" s="90" t="s">
        <v>572</v>
      </c>
      <c r="F79" s="91" t="s">
        <v>44</v>
      </c>
    </row>
    <row r="80" spans="1:6" x14ac:dyDescent="0.25">
      <c r="A80" s="87" t="s">
        <v>573</v>
      </c>
      <c r="B80" s="83" t="s">
        <v>454</v>
      </c>
      <c r="C80" s="89" t="s">
        <v>455</v>
      </c>
      <c r="D80" s="85">
        <v>400000</v>
      </c>
      <c r="E80" s="90" t="s">
        <v>574</v>
      </c>
      <c r="F80" s="91" t="s">
        <v>44</v>
      </c>
    </row>
    <row r="81" spans="1:6" ht="30" x14ac:dyDescent="0.25">
      <c r="A81" s="87" t="s">
        <v>575</v>
      </c>
      <c r="B81" s="83" t="s">
        <v>454</v>
      </c>
      <c r="C81" s="89" t="s">
        <v>455</v>
      </c>
      <c r="D81" s="85">
        <v>400000</v>
      </c>
      <c r="E81" s="90" t="s">
        <v>576</v>
      </c>
      <c r="F81" s="91" t="s">
        <v>44</v>
      </c>
    </row>
    <row r="82" spans="1:6" x14ac:dyDescent="0.25">
      <c r="A82" s="87" t="s">
        <v>577</v>
      </c>
      <c r="B82" s="83" t="s">
        <v>454</v>
      </c>
      <c r="C82" s="89" t="s">
        <v>455</v>
      </c>
      <c r="D82" s="85">
        <v>300000</v>
      </c>
      <c r="E82" s="90" t="s">
        <v>444</v>
      </c>
      <c r="F82" s="91" t="s">
        <v>44</v>
      </c>
    </row>
    <row r="83" spans="1:6" x14ac:dyDescent="0.25">
      <c r="A83" s="87" t="s">
        <v>578</v>
      </c>
      <c r="B83" s="83" t="s">
        <v>454</v>
      </c>
      <c r="C83" s="89" t="s">
        <v>455</v>
      </c>
      <c r="D83" s="85">
        <v>480000</v>
      </c>
      <c r="E83" s="90" t="s">
        <v>579</v>
      </c>
      <c r="F83" s="91" t="s">
        <v>44</v>
      </c>
    </row>
    <row r="84" spans="1:6" ht="30" x14ac:dyDescent="0.25">
      <c r="A84" s="87" t="s">
        <v>580</v>
      </c>
      <c r="B84" s="83" t="s">
        <v>454</v>
      </c>
      <c r="C84" s="89" t="s">
        <v>455</v>
      </c>
      <c r="D84" s="85">
        <v>400000</v>
      </c>
      <c r="E84" s="90" t="s">
        <v>581</v>
      </c>
      <c r="F84" s="91" t="s">
        <v>44</v>
      </c>
    </row>
    <row r="85" spans="1:6" ht="30" x14ac:dyDescent="0.25">
      <c r="A85" s="87" t="s">
        <v>582</v>
      </c>
      <c r="B85" s="83" t="s">
        <v>454</v>
      </c>
      <c r="C85" s="89" t="s">
        <v>455</v>
      </c>
      <c r="D85" s="85">
        <v>400000</v>
      </c>
      <c r="E85" s="90" t="s">
        <v>583</v>
      </c>
      <c r="F85" s="91" t="s">
        <v>44</v>
      </c>
    </row>
    <row r="86" spans="1:6" x14ac:dyDescent="0.25">
      <c r="A86" s="87" t="s">
        <v>584</v>
      </c>
      <c r="B86" s="83" t="s">
        <v>454</v>
      </c>
      <c r="C86" s="89" t="s">
        <v>455</v>
      </c>
      <c r="D86" s="85">
        <v>206000</v>
      </c>
      <c r="E86" s="90" t="s">
        <v>585</v>
      </c>
      <c r="F86" s="91" t="s">
        <v>44</v>
      </c>
    </row>
    <row r="87" spans="1:6" ht="30" x14ac:dyDescent="0.25">
      <c r="A87" s="87" t="s">
        <v>586</v>
      </c>
      <c r="B87" s="83" t="s">
        <v>454</v>
      </c>
      <c r="C87" s="89" t="s">
        <v>455</v>
      </c>
      <c r="D87" s="85">
        <v>300000</v>
      </c>
      <c r="E87" s="90" t="s">
        <v>587</v>
      </c>
      <c r="F87" s="91" t="s">
        <v>44</v>
      </c>
    </row>
    <row r="88" spans="1:6" x14ac:dyDescent="0.25">
      <c r="A88" s="87" t="s">
        <v>588</v>
      </c>
      <c r="B88" s="83" t="s">
        <v>454</v>
      </c>
      <c r="C88" s="89" t="s">
        <v>455</v>
      </c>
      <c r="D88" s="85">
        <v>400000</v>
      </c>
      <c r="E88" s="90" t="s">
        <v>589</v>
      </c>
      <c r="F88" s="91" t="s">
        <v>44</v>
      </c>
    </row>
    <row r="89" spans="1:6" x14ac:dyDescent="0.25">
      <c r="A89" s="87" t="s">
        <v>590</v>
      </c>
      <c r="B89" s="83" t="s">
        <v>454</v>
      </c>
      <c r="C89" s="89" t="s">
        <v>455</v>
      </c>
      <c r="D89" s="85">
        <v>260000</v>
      </c>
      <c r="E89" s="90" t="s">
        <v>591</v>
      </c>
      <c r="F89" s="91" t="s">
        <v>53</v>
      </c>
    </row>
    <row r="90" spans="1:6" ht="30" x14ac:dyDescent="0.25">
      <c r="A90" s="87" t="s">
        <v>593</v>
      </c>
      <c r="B90" s="83" t="s">
        <v>454</v>
      </c>
      <c r="C90" s="89" t="s">
        <v>455</v>
      </c>
      <c r="D90" s="85">
        <v>800000</v>
      </c>
      <c r="E90" s="90" t="s">
        <v>594</v>
      </c>
      <c r="F90" s="91" t="s">
        <v>53</v>
      </c>
    </row>
    <row r="91" spans="1:6" ht="30" x14ac:dyDescent="0.25">
      <c r="A91" s="87" t="s">
        <v>595</v>
      </c>
      <c r="B91" s="83" t="s">
        <v>454</v>
      </c>
      <c r="C91" s="89" t="s">
        <v>455</v>
      </c>
      <c r="D91" s="85">
        <v>300000</v>
      </c>
      <c r="E91" s="90" t="s">
        <v>596</v>
      </c>
      <c r="F91" s="91" t="s">
        <v>53</v>
      </c>
    </row>
    <row r="92" spans="1:6" x14ac:dyDescent="0.25">
      <c r="A92" s="87" t="s">
        <v>597</v>
      </c>
      <c r="B92" s="83" t="s">
        <v>454</v>
      </c>
      <c r="C92" s="89" t="s">
        <v>455</v>
      </c>
      <c r="D92" s="85">
        <v>450000</v>
      </c>
      <c r="E92" s="90" t="s">
        <v>598</v>
      </c>
      <c r="F92" s="91" t="s">
        <v>53</v>
      </c>
    </row>
    <row r="93" spans="1:6" x14ac:dyDescent="0.25">
      <c r="A93" s="87" t="s">
        <v>599</v>
      </c>
      <c r="B93" s="83" t="s">
        <v>454</v>
      </c>
      <c r="C93" s="89" t="s">
        <v>455</v>
      </c>
      <c r="D93" s="85">
        <v>130000</v>
      </c>
      <c r="E93" s="90" t="s">
        <v>600</v>
      </c>
      <c r="F93" s="91" t="s">
        <v>53</v>
      </c>
    </row>
    <row r="94" spans="1:6" ht="30" x14ac:dyDescent="0.25">
      <c r="A94" s="87" t="s">
        <v>601</v>
      </c>
      <c r="B94" s="83" t="s">
        <v>454</v>
      </c>
      <c r="C94" s="89" t="s">
        <v>455</v>
      </c>
      <c r="D94" s="85">
        <v>400000</v>
      </c>
      <c r="E94" s="90" t="s">
        <v>448</v>
      </c>
      <c r="F94" s="91" t="s">
        <v>53</v>
      </c>
    </row>
    <row r="95" spans="1:6" x14ac:dyDescent="0.25">
      <c r="A95" s="87" t="s">
        <v>602</v>
      </c>
      <c r="B95" s="83" t="s">
        <v>454</v>
      </c>
      <c r="C95" s="89" t="s">
        <v>455</v>
      </c>
      <c r="D95" s="85">
        <v>350000</v>
      </c>
      <c r="E95" s="90" t="s">
        <v>603</v>
      </c>
      <c r="F95" s="91" t="s">
        <v>53</v>
      </c>
    </row>
    <row r="96" spans="1:6" x14ac:dyDescent="0.25">
      <c r="A96" s="87" t="s">
        <v>604</v>
      </c>
      <c r="B96" s="83" t="s">
        <v>454</v>
      </c>
      <c r="C96" s="89" t="s">
        <v>455</v>
      </c>
      <c r="D96" s="85">
        <v>150000</v>
      </c>
      <c r="E96" s="90" t="s">
        <v>452</v>
      </c>
      <c r="F96" s="91" t="s">
        <v>53</v>
      </c>
    </row>
    <row r="97" spans="1:6" x14ac:dyDescent="0.25">
      <c r="A97" s="87" t="s">
        <v>605</v>
      </c>
      <c r="B97" s="83" t="s">
        <v>454</v>
      </c>
      <c r="C97" s="89" t="s">
        <v>455</v>
      </c>
      <c r="D97" s="85">
        <v>250000</v>
      </c>
      <c r="E97" s="90" t="s">
        <v>606</v>
      </c>
      <c r="F97" s="91" t="s">
        <v>53</v>
      </c>
    </row>
    <row r="98" spans="1:6" x14ac:dyDescent="0.25">
      <c r="A98" s="87" t="s">
        <v>607</v>
      </c>
      <c r="B98" s="83" t="s">
        <v>454</v>
      </c>
      <c r="C98" s="89" t="s">
        <v>455</v>
      </c>
      <c r="D98" s="85">
        <v>400000</v>
      </c>
      <c r="E98" s="90" t="s">
        <v>608</v>
      </c>
      <c r="F98" s="91" t="s">
        <v>53</v>
      </c>
    </row>
    <row r="99" spans="1:6" x14ac:dyDescent="0.25">
      <c r="A99" s="87" t="s">
        <v>609</v>
      </c>
      <c r="B99" s="83" t="s">
        <v>454</v>
      </c>
      <c r="C99" s="89" t="s">
        <v>455</v>
      </c>
      <c r="D99" s="85">
        <v>100000</v>
      </c>
      <c r="E99" s="90" t="s">
        <v>610</v>
      </c>
      <c r="F99" s="91" t="s">
        <v>53</v>
      </c>
    </row>
    <row r="100" spans="1:6" x14ac:dyDescent="0.25">
      <c r="A100" s="87" t="s">
        <v>611</v>
      </c>
      <c r="B100" s="83" t="s">
        <v>454</v>
      </c>
      <c r="C100" s="89" t="s">
        <v>455</v>
      </c>
      <c r="D100" s="85">
        <v>250000</v>
      </c>
      <c r="E100" s="90" t="s">
        <v>612</v>
      </c>
      <c r="F100" s="91" t="s">
        <v>53</v>
      </c>
    </row>
    <row r="101" spans="1:6" x14ac:dyDescent="0.25">
      <c r="A101" s="87" t="s">
        <v>613</v>
      </c>
      <c r="B101" s="83" t="s">
        <v>454</v>
      </c>
      <c r="C101" s="89" t="s">
        <v>455</v>
      </c>
      <c r="D101" s="85">
        <v>400000</v>
      </c>
      <c r="E101" s="90" t="s">
        <v>614</v>
      </c>
      <c r="F101" s="91" t="s">
        <v>53</v>
      </c>
    </row>
    <row r="102" spans="1:6" ht="30" x14ac:dyDescent="0.25">
      <c r="A102" s="87" t="s">
        <v>615</v>
      </c>
      <c r="B102" s="83" t="s">
        <v>454</v>
      </c>
      <c r="C102" s="89" t="s">
        <v>455</v>
      </c>
      <c r="D102" s="85">
        <v>200000</v>
      </c>
      <c r="E102" s="90" t="s">
        <v>616</v>
      </c>
      <c r="F102" s="91" t="s">
        <v>53</v>
      </c>
    </row>
    <row r="103" spans="1:6" x14ac:dyDescent="0.25">
      <c r="A103" s="87" t="s">
        <v>617</v>
      </c>
      <c r="B103" s="83" t="s">
        <v>454</v>
      </c>
      <c r="C103" s="89" t="s">
        <v>455</v>
      </c>
      <c r="D103" s="85">
        <v>300000</v>
      </c>
      <c r="E103" s="90" t="s">
        <v>618</v>
      </c>
      <c r="F103" s="91" t="s">
        <v>53</v>
      </c>
    </row>
    <row r="104" spans="1:6" x14ac:dyDescent="0.25">
      <c r="A104" s="87" t="s">
        <v>619</v>
      </c>
      <c r="B104" s="83" t="s">
        <v>454</v>
      </c>
      <c r="C104" s="89" t="s">
        <v>455</v>
      </c>
      <c r="D104" s="85">
        <v>200000</v>
      </c>
      <c r="E104" s="90" t="s">
        <v>620</v>
      </c>
      <c r="F104" s="91" t="s">
        <v>53</v>
      </c>
    </row>
    <row r="105" spans="1:6" x14ac:dyDescent="0.25">
      <c r="A105" s="87" t="s">
        <v>621</v>
      </c>
      <c r="B105" s="83" t="s">
        <v>454</v>
      </c>
      <c r="C105" s="89" t="s">
        <v>455</v>
      </c>
      <c r="D105" s="85">
        <v>387000</v>
      </c>
      <c r="E105" s="90" t="s">
        <v>622</v>
      </c>
      <c r="F105" s="91" t="s">
        <v>53</v>
      </c>
    </row>
    <row r="106" spans="1:6" x14ac:dyDescent="0.25">
      <c r="A106" s="87" t="s">
        <v>623</v>
      </c>
      <c r="B106" s="83" t="s">
        <v>454</v>
      </c>
      <c r="C106" s="89" t="s">
        <v>455</v>
      </c>
      <c r="D106" s="85">
        <v>100000</v>
      </c>
      <c r="E106" s="90" t="s">
        <v>624</v>
      </c>
      <c r="F106" s="91" t="s">
        <v>53</v>
      </c>
    </row>
    <row r="107" spans="1:6" x14ac:dyDescent="0.25">
      <c r="A107" s="87" t="s">
        <v>625</v>
      </c>
      <c r="B107" s="83" t="s">
        <v>454</v>
      </c>
      <c r="C107" s="89" t="s">
        <v>455</v>
      </c>
      <c r="D107" s="85">
        <v>100000</v>
      </c>
      <c r="E107" s="90" t="s">
        <v>626</v>
      </c>
      <c r="F107" s="91" t="s">
        <v>53</v>
      </c>
    </row>
    <row r="108" spans="1:6" x14ac:dyDescent="0.25">
      <c r="A108" s="87" t="s">
        <v>627</v>
      </c>
      <c r="B108" s="83" t="s">
        <v>454</v>
      </c>
      <c r="C108" s="89" t="s">
        <v>455</v>
      </c>
      <c r="D108" s="85">
        <v>240000</v>
      </c>
      <c r="E108" s="90" t="s">
        <v>628</v>
      </c>
      <c r="F108" s="91" t="s">
        <v>53</v>
      </c>
    </row>
    <row r="109" spans="1:6" x14ac:dyDescent="0.25">
      <c r="A109" s="87" t="s">
        <v>629</v>
      </c>
      <c r="B109" s="83" t="s">
        <v>454</v>
      </c>
      <c r="C109" s="89" t="s">
        <v>455</v>
      </c>
      <c r="D109" s="85">
        <v>200000</v>
      </c>
      <c r="E109" s="90" t="s">
        <v>630</v>
      </c>
      <c r="F109" s="91" t="s">
        <v>53</v>
      </c>
    </row>
    <row r="110" spans="1:6" ht="30" x14ac:dyDescent="0.25">
      <c r="A110" s="87" t="s">
        <v>631</v>
      </c>
      <c r="B110" s="83" t="s">
        <v>454</v>
      </c>
      <c r="C110" s="89" t="s">
        <v>455</v>
      </c>
      <c r="D110" s="85">
        <v>300000</v>
      </c>
      <c r="E110" s="90" t="s">
        <v>632</v>
      </c>
      <c r="F110" s="91" t="s">
        <v>53</v>
      </c>
    </row>
    <row r="111" spans="1:6" x14ac:dyDescent="0.25">
      <c r="A111" s="87" t="s">
        <v>633</v>
      </c>
      <c r="B111" s="83" t="s">
        <v>454</v>
      </c>
      <c r="C111" s="89" t="s">
        <v>455</v>
      </c>
      <c r="D111" s="85">
        <v>200000</v>
      </c>
      <c r="E111" s="90" t="s">
        <v>450</v>
      </c>
      <c r="F111" s="91" t="s">
        <v>53</v>
      </c>
    </row>
    <row r="112" spans="1:6" ht="30" x14ac:dyDescent="0.25">
      <c r="A112" s="87" t="s">
        <v>634</v>
      </c>
      <c r="B112" s="83" t="s">
        <v>454</v>
      </c>
      <c r="C112" s="89" t="s">
        <v>455</v>
      </c>
      <c r="D112" s="85">
        <v>250000</v>
      </c>
      <c r="E112" s="90" t="s">
        <v>635</v>
      </c>
      <c r="F112" s="91" t="s">
        <v>53</v>
      </c>
    </row>
    <row r="113" spans="1:6" x14ac:dyDescent="0.25">
      <c r="A113" s="87" t="s">
        <v>636</v>
      </c>
      <c r="B113" s="83" t="s">
        <v>454</v>
      </c>
      <c r="C113" s="89" t="s">
        <v>455</v>
      </c>
      <c r="D113" s="85">
        <v>100000</v>
      </c>
      <c r="E113" s="90" t="s">
        <v>637</v>
      </c>
      <c r="F113" s="91" t="s">
        <v>53</v>
      </c>
    </row>
    <row r="114" spans="1:6" x14ac:dyDescent="0.25">
      <c r="A114" s="87" t="s">
        <v>638</v>
      </c>
      <c r="B114" s="83" t="s">
        <v>454</v>
      </c>
      <c r="C114" s="89" t="s">
        <v>455</v>
      </c>
      <c r="D114" s="85">
        <v>150000</v>
      </c>
      <c r="E114" s="90" t="s">
        <v>639</v>
      </c>
      <c r="F114" s="91" t="s">
        <v>53</v>
      </c>
    </row>
    <row r="115" spans="1:6" x14ac:dyDescent="0.25">
      <c r="A115" s="87" t="s">
        <v>640</v>
      </c>
      <c r="B115" s="88" t="s">
        <v>454</v>
      </c>
      <c r="C115" s="89" t="s">
        <v>455</v>
      </c>
      <c r="D115" s="85">
        <v>100000</v>
      </c>
      <c r="E115" s="90" t="s">
        <v>592</v>
      </c>
      <c r="F115" s="91" t="s">
        <v>53</v>
      </c>
    </row>
    <row r="116" spans="1:6" s="96" customFormat="1" x14ac:dyDescent="0.25">
      <c r="A116" s="97" t="s">
        <v>1193</v>
      </c>
      <c r="B116" s="110" t="s">
        <v>454</v>
      </c>
      <c r="C116" s="111" t="s">
        <v>1194</v>
      </c>
      <c r="D116" s="85">
        <v>150000</v>
      </c>
      <c r="E116" s="112" t="s">
        <v>1195</v>
      </c>
      <c r="F116" s="113" t="s">
        <v>53</v>
      </c>
    </row>
    <row r="117" spans="1:6" s="96" customFormat="1" ht="30" x14ac:dyDescent="0.25">
      <c r="A117" s="97" t="s">
        <v>1196</v>
      </c>
      <c r="B117" s="110" t="s">
        <v>454</v>
      </c>
      <c r="C117" s="111" t="s">
        <v>1194</v>
      </c>
      <c r="D117" s="85">
        <v>200000</v>
      </c>
      <c r="E117" s="112" t="s">
        <v>1197</v>
      </c>
      <c r="F117" s="113" t="s">
        <v>53</v>
      </c>
    </row>
    <row r="118" spans="1:6" s="96" customFormat="1" x14ac:dyDescent="0.25">
      <c r="A118" s="97" t="s">
        <v>1198</v>
      </c>
      <c r="B118" s="110" t="s">
        <v>454</v>
      </c>
      <c r="C118" s="111" t="s">
        <v>1194</v>
      </c>
      <c r="D118" s="85">
        <v>120000</v>
      </c>
      <c r="E118" s="112" t="s">
        <v>1199</v>
      </c>
      <c r="F118" s="113" t="s">
        <v>53</v>
      </c>
    </row>
    <row r="119" spans="1:6" s="96" customFormat="1" x14ac:dyDescent="0.25">
      <c r="A119" s="97" t="s">
        <v>1200</v>
      </c>
      <c r="B119" s="110" t="s">
        <v>454</v>
      </c>
      <c r="C119" s="111" t="s">
        <v>1194</v>
      </c>
      <c r="D119" s="85">
        <v>70000</v>
      </c>
      <c r="E119" s="112" t="s">
        <v>1201</v>
      </c>
      <c r="F119" s="113" t="s">
        <v>53</v>
      </c>
    </row>
    <row r="120" spans="1:6" s="96" customFormat="1" x14ac:dyDescent="0.25">
      <c r="A120" s="97" t="s">
        <v>1202</v>
      </c>
      <c r="B120" s="110" t="s">
        <v>454</v>
      </c>
      <c r="C120" s="111" t="s">
        <v>1194</v>
      </c>
      <c r="D120" s="85">
        <v>100000</v>
      </c>
      <c r="E120" s="112" t="s">
        <v>1203</v>
      </c>
      <c r="F120" s="113" t="s">
        <v>53</v>
      </c>
    </row>
    <row r="121" spans="1:6" s="96" customFormat="1" ht="30" x14ac:dyDescent="0.25">
      <c r="A121" s="97" t="s">
        <v>1204</v>
      </c>
      <c r="B121" s="110" t="s">
        <v>454</v>
      </c>
      <c r="C121" s="111" t="s">
        <v>1194</v>
      </c>
      <c r="D121" s="85">
        <v>250000</v>
      </c>
      <c r="E121" s="112" t="s">
        <v>1205</v>
      </c>
      <c r="F121" s="113" t="s">
        <v>53</v>
      </c>
    </row>
    <row r="122" spans="1:6" s="96" customFormat="1" x14ac:dyDescent="0.25">
      <c r="A122" s="97" t="s">
        <v>1206</v>
      </c>
      <c r="B122" s="110" t="s">
        <v>454</v>
      </c>
      <c r="C122" s="111" t="s">
        <v>1194</v>
      </c>
      <c r="D122" s="85">
        <v>400000</v>
      </c>
      <c r="E122" s="112" t="s">
        <v>1207</v>
      </c>
      <c r="F122" s="113" t="s">
        <v>53</v>
      </c>
    </row>
    <row r="123" spans="1:6" s="96" customFormat="1" x14ac:dyDescent="0.25">
      <c r="A123" s="97" t="s">
        <v>1208</v>
      </c>
      <c r="B123" s="110" t="s">
        <v>454</v>
      </c>
      <c r="C123" s="111" t="s">
        <v>1194</v>
      </c>
      <c r="D123" s="85">
        <v>200000</v>
      </c>
      <c r="E123" s="113" t="s">
        <v>1209</v>
      </c>
      <c r="F123" s="109" t="s">
        <v>53</v>
      </c>
    </row>
    <row r="124" spans="1:6" s="96" customFormat="1" x14ac:dyDescent="0.25">
      <c r="A124" s="97" t="s">
        <v>1210</v>
      </c>
      <c r="B124" s="110" t="s">
        <v>454</v>
      </c>
      <c r="C124" s="111" t="s">
        <v>1194</v>
      </c>
      <c r="D124" s="85">
        <v>120000</v>
      </c>
      <c r="E124" s="113" t="s">
        <v>1211</v>
      </c>
      <c r="F124" s="109" t="s">
        <v>53</v>
      </c>
    </row>
    <row r="125" spans="1:6" s="96" customFormat="1" x14ac:dyDescent="0.25">
      <c r="A125" s="97" t="s">
        <v>1212</v>
      </c>
      <c r="B125" s="110" t="s">
        <v>454</v>
      </c>
      <c r="C125" s="111" t="s">
        <v>1194</v>
      </c>
      <c r="D125" s="85">
        <v>350000</v>
      </c>
      <c r="E125" s="113" t="s">
        <v>1213</v>
      </c>
      <c r="F125" s="109" t="s">
        <v>53</v>
      </c>
    </row>
    <row r="126" spans="1:6" s="96" customFormat="1" x14ac:dyDescent="0.25">
      <c r="A126" s="104" t="s">
        <v>1214</v>
      </c>
      <c r="B126" s="110" t="s">
        <v>454</v>
      </c>
      <c r="C126" s="111" t="s">
        <v>1194</v>
      </c>
      <c r="D126" s="85">
        <v>200000</v>
      </c>
      <c r="E126" s="113" t="s">
        <v>1215</v>
      </c>
      <c r="F126" s="109" t="s">
        <v>53</v>
      </c>
    </row>
    <row r="127" spans="1:6" s="96" customFormat="1" ht="30" x14ac:dyDescent="0.25">
      <c r="A127" s="97" t="s">
        <v>1216</v>
      </c>
      <c r="B127" s="110" t="s">
        <v>454</v>
      </c>
      <c r="C127" s="111" t="s">
        <v>1194</v>
      </c>
      <c r="D127" s="85">
        <v>100000</v>
      </c>
      <c r="E127" s="113" t="s">
        <v>1217</v>
      </c>
      <c r="F127" s="109" t="s">
        <v>53</v>
      </c>
    </row>
    <row r="128" spans="1:6" s="96" customFormat="1" ht="30" x14ac:dyDescent="0.25">
      <c r="A128" s="97" t="s">
        <v>1218</v>
      </c>
      <c r="B128" s="110" t="s">
        <v>454</v>
      </c>
      <c r="C128" s="111" t="s">
        <v>1194</v>
      </c>
      <c r="D128" s="85">
        <v>200000</v>
      </c>
      <c r="E128" s="113" t="s">
        <v>1219</v>
      </c>
      <c r="F128" s="109" t="s">
        <v>53</v>
      </c>
    </row>
    <row r="129" spans="1:6" s="96" customFormat="1" ht="30" x14ac:dyDescent="0.25">
      <c r="A129" s="97" t="s">
        <v>1220</v>
      </c>
      <c r="B129" s="110" t="s">
        <v>454</v>
      </c>
      <c r="C129" s="111" t="s">
        <v>1194</v>
      </c>
      <c r="D129" s="85">
        <v>150000</v>
      </c>
      <c r="E129" s="113" t="s">
        <v>1221</v>
      </c>
      <c r="F129" s="109" t="s">
        <v>53</v>
      </c>
    </row>
    <row r="130" spans="1:6" s="96" customFormat="1" x14ac:dyDescent="0.25">
      <c r="A130" s="97" t="s">
        <v>1222</v>
      </c>
      <c r="B130" s="110" t="s">
        <v>454</v>
      </c>
      <c r="C130" s="111" t="s">
        <v>1194</v>
      </c>
      <c r="D130" s="85">
        <v>100000</v>
      </c>
      <c r="E130" s="113" t="s">
        <v>1223</v>
      </c>
      <c r="F130" s="109" t="s">
        <v>53</v>
      </c>
    </row>
    <row r="131" spans="1:6" s="96" customFormat="1" x14ac:dyDescent="0.25">
      <c r="A131" s="97" t="s">
        <v>1224</v>
      </c>
      <c r="B131" s="110" t="s">
        <v>454</v>
      </c>
      <c r="C131" s="111" t="s">
        <v>1194</v>
      </c>
      <c r="D131" s="85">
        <v>100000</v>
      </c>
      <c r="E131" s="113" t="s">
        <v>1225</v>
      </c>
      <c r="F131" s="109" t="s">
        <v>44</v>
      </c>
    </row>
    <row r="132" spans="1:6" s="96" customFormat="1" x14ac:dyDescent="0.25">
      <c r="A132" s="97" t="s">
        <v>1226</v>
      </c>
      <c r="B132" s="110" t="s">
        <v>454</v>
      </c>
      <c r="C132" s="111" t="s">
        <v>1194</v>
      </c>
      <c r="D132" s="85">
        <v>120000</v>
      </c>
      <c r="E132" s="113" t="s">
        <v>1227</v>
      </c>
      <c r="F132" s="109" t="s">
        <v>44</v>
      </c>
    </row>
    <row r="133" spans="1:6" s="96" customFormat="1" ht="27" customHeight="1" x14ac:dyDescent="0.25">
      <c r="A133" s="97" t="s">
        <v>1228</v>
      </c>
      <c r="B133" s="110" t="s">
        <v>454</v>
      </c>
      <c r="C133" s="111" t="s">
        <v>1194</v>
      </c>
      <c r="D133" s="85">
        <v>490000</v>
      </c>
      <c r="E133" s="114" t="s">
        <v>372</v>
      </c>
      <c r="F133" s="109" t="s">
        <v>44</v>
      </c>
    </row>
    <row r="134" spans="1:6" s="96" customFormat="1" x14ac:dyDescent="0.25">
      <c r="A134" s="97" t="s">
        <v>1229</v>
      </c>
      <c r="B134" s="110" t="s">
        <v>454</v>
      </c>
      <c r="C134" s="111" t="s">
        <v>1194</v>
      </c>
      <c r="D134" s="85">
        <v>190000</v>
      </c>
      <c r="E134" s="113" t="s">
        <v>1230</v>
      </c>
      <c r="F134" s="109" t="s">
        <v>44</v>
      </c>
    </row>
    <row r="135" spans="1:6" s="96" customFormat="1" x14ac:dyDescent="0.25">
      <c r="A135" s="97" t="s">
        <v>1231</v>
      </c>
      <c r="B135" s="110" t="s">
        <v>454</v>
      </c>
      <c r="C135" s="111" t="s">
        <v>1194</v>
      </c>
      <c r="D135" s="85">
        <v>200000</v>
      </c>
      <c r="E135" s="113" t="s">
        <v>1232</v>
      </c>
      <c r="F135" s="109" t="s">
        <v>44</v>
      </c>
    </row>
    <row r="136" spans="1:6" s="96" customFormat="1" x14ac:dyDescent="0.25">
      <c r="A136" s="97" t="s">
        <v>1233</v>
      </c>
      <c r="B136" s="110" t="s">
        <v>454</v>
      </c>
      <c r="C136" s="111" t="s">
        <v>1194</v>
      </c>
      <c r="D136" s="85">
        <v>300000</v>
      </c>
      <c r="E136" s="113" t="s">
        <v>1234</v>
      </c>
      <c r="F136" s="109" t="s">
        <v>44</v>
      </c>
    </row>
    <row r="137" spans="1:6" s="96" customFormat="1" ht="30" x14ac:dyDescent="0.25">
      <c r="A137" s="97" t="s">
        <v>1235</v>
      </c>
      <c r="B137" s="110" t="s">
        <v>454</v>
      </c>
      <c r="C137" s="111" t="s">
        <v>1194</v>
      </c>
      <c r="D137" s="85">
        <v>100000</v>
      </c>
      <c r="E137" s="113" t="s">
        <v>1236</v>
      </c>
      <c r="F137" s="109" t="s">
        <v>44</v>
      </c>
    </row>
    <row r="138" spans="1:6" s="96" customFormat="1" ht="30" x14ac:dyDescent="0.25">
      <c r="A138" s="97" t="s">
        <v>1237</v>
      </c>
      <c r="B138" s="110" t="s">
        <v>454</v>
      </c>
      <c r="C138" s="111" t="s">
        <v>1194</v>
      </c>
      <c r="D138" s="85">
        <v>400000</v>
      </c>
      <c r="E138" s="113" t="s">
        <v>1238</v>
      </c>
      <c r="F138" s="109" t="s">
        <v>44</v>
      </c>
    </row>
    <row r="139" spans="1:6" s="96" customFormat="1" ht="30" x14ac:dyDescent="0.25">
      <c r="A139" s="97" t="s">
        <v>1239</v>
      </c>
      <c r="B139" s="110" t="s">
        <v>454</v>
      </c>
      <c r="C139" s="111" t="s">
        <v>1194</v>
      </c>
      <c r="D139" s="85">
        <v>100000</v>
      </c>
      <c r="E139" s="115" t="s">
        <v>1240</v>
      </c>
      <c r="F139" s="109" t="s">
        <v>44</v>
      </c>
    </row>
    <row r="140" spans="1:6" s="96" customFormat="1" x14ac:dyDescent="0.25">
      <c r="A140" s="97" t="s">
        <v>1241</v>
      </c>
      <c r="B140" s="110" t="s">
        <v>454</v>
      </c>
      <c r="C140" s="111" t="s">
        <v>1194</v>
      </c>
      <c r="D140" s="85">
        <v>200000</v>
      </c>
      <c r="E140" s="115" t="s">
        <v>1242</v>
      </c>
      <c r="F140" s="113" t="s">
        <v>39</v>
      </c>
    </row>
    <row r="141" spans="1:6" s="96" customFormat="1" x14ac:dyDescent="0.25">
      <c r="A141" s="97" t="s">
        <v>1243</v>
      </c>
      <c r="B141" s="110" t="s">
        <v>454</v>
      </c>
      <c r="C141" s="111" t="s">
        <v>1194</v>
      </c>
      <c r="D141" s="85">
        <v>250000</v>
      </c>
      <c r="E141" s="115" t="s">
        <v>1244</v>
      </c>
      <c r="F141" s="113" t="s">
        <v>39</v>
      </c>
    </row>
    <row r="142" spans="1:6" s="96" customFormat="1" ht="30" x14ac:dyDescent="0.25">
      <c r="A142" s="97" t="s">
        <v>1245</v>
      </c>
      <c r="B142" s="110" t="s">
        <v>454</v>
      </c>
      <c r="C142" s="107" t="s">
        <v>1194</v>
      </c>
      <c r="D142" s="85">
        <v>250000</v>
      </c>
      <c r="E142" s="115" t="s">
        <v>1246</v>
      </c>
      <c r="F142" s="113" t="s">
        <v>39</v>
      </c>
    </row>
    <row r="143" spans="1:6" s="96" customFormat="1" ht="30" x14ac:dyDescent="0.25">
      <c r="A143" s="97" t="s">
        <v>1247</v>
      </c>
      <c r="B143" s="110" t="s">
        <v>454</v>
      </c>
      <c r="C143" s="192" t="s">
        <v>1194</v>
      </c>
      <c r="D143" s="259">
        <v>190000</v>
      </c>
      <c r="E143" s="115" t="s">
        <v>1248</v>
      </c>
      <c r="F143" s="116" t="s">
        <v>39</v>
      </c>
    </row>
    <row r="144" spans="1:6" s="96" customFormat="1" ht="30" x14ac:dyDescent="0.25">
      <c r="A144" s="97" t="s">
        <v>1249</v>
      </c>
      <c r="B144" s="110" t="s">
        <v>454</v>
      </c>
      <c r="C144" s="192" t="s">
        <v>1194</v>
      </c>
      <c r="D144" s="259">
        <v>450000</v>
      </c>
      <c r="E144" s="260" t="s">
        <v>239</v>
      </c>
      <c r="F144" s="109" t="s">
        <v>28</v>
      </c>
    </row>
    <row r="145" spans="1:6" s="96" customFormat="1" x14ac:dyDescent="0.25">
      <c r="A145" s="97" t="s">
        <v>1250</v>
      </c>
      <c r="B145" s="110" t="s">
        <v>454</v>
      </c>
      <c r="C145" s="192" t="s">
        <v>1194</v>
      </c>
      <c r="D145" s="259">
        <v>120000</v>
      </c>
      <c r="E145" s="115" t="s">
        <v>1251</v>
      </c>
      <c r="F145" s="109" t="s">
        <v>28</v>
      </c>
    </row>
    <row r="146" spans="1:6" s="96" customFormat="1" x14ac:dyDescent="0.25">
      <c r="A146" s="97" t="s">
        <v>1252</v>
      </c>
      <c r="B146" s="110" t="s">
        <v>454</v>
      </c>
      <c r="C146" s="192" t="s">
        <v>1194</v>
      </c>
      <c r="D146" s="259">
        <v>100000</v>
      </c>
      <c r="E146" s="115" t="s">
        <v>1253</v>
      </c>
      <c r="F146" s="109" t="s">
        <v>28</v>
      </c>
    </row>
    <row r="147" spans="1:6" s="96" customFormat="1" x14ac:dyDescent="0.25">
      <c r="A147" s="97" t="s">
        <v>1254</v>
      </c>
      <c r="B147" s="110" t="s">
        <v>454</v>
      </c>
      <c r="C147" s="192" t="s">
        <v>1194</v>
      </c>
      <c r="D147" s="259">
        <v>200000</v>
      </c>
      <c r="E147" s="115" t="s">
        <v>1255</v>
      </c>
      <c r="F147" s="109" t="s">
        <v>28</v>
      </c>
    </row>
    <row r="148" spans="1:6" s="96" customFormat="1" ht="30" x14ac:dyDescent="0.25">
      <c r="A148" s="97" t="s">
        <v>1256</v>
      </c>
      <c r="B148" s="110" t="s">
        <v>454</v>
      </c>
      <c r="C148" s="192" t="s">
        <v>1194</v>
      </c>
      <c r="D148" s="259">
        <v>150000</v>
      </c>
      <c r="E148" s="115" t="s">
        <v>1257</v>
      </c>
      <c r="F148" s="109" t="s">
        <v>28</v>
      </c>
    </row>
    <row r="149" spans="1:6" s="96" customFormat="1" ht="30" x14ac:dyDescent="0.25">
      <c r="A149" s="97" t="s">
        <v>1258</v>
      </c>
      <c r="B149" s="110" t="s">
        <v>454</v>
      </c>
      <c r="C149" s="192" t="s">
        <v>1194</v>
      </c>
      <c r="D149" s="259">
        <v>200000</v>
      </c>
      <c r="E149" s="115" t="s">
        <v>1259</v>
      </c>
      <c r="F149" s="109" t="s">
        <v>28</v>
      </c>
    </row>
    <row r="150" spans="1:6" s="96" customFormat="1" ht="45" x14ac:dyDescent="0.25">
      <c r="A150" s="97" t="s">
        <v>1260</v>
      </c>
      <c r="B150" s="110" t="s">
        <v>454</v>
      </c>
      <c r="C150" s="192" t="s">
        <v>1194</v>
      </c>
      <c r="D150" s="259">
        <v>300000</v>
      </c>
      <c r="E150" s="115" t="s">
        <v>1261</v>
      </c>
      <c r="F150" s="109" t="s">
        <v>28</v>
      </c>
    </row>
    <row r="151" spans="1:6" s="96" customFormat="1" ht="30" x14ac:dyDescent="0.25">
      <c r="A151" s="97" t="s">
        <v>1262</v>
      </c>
      <c r="B151" s="110" t="s">
        <v>454</v>
      </c>
      <c r="C151" s="192" t="s">
        <v>1194</v>
      </c>
      <c r="D151" s="259">
        <v>400000</v>
      </c>
      <c r="E151" s="260" t="s">
        <v>1263</v>
      </c>
      <c r="F151" s="109" t="s">
        <v>28</v>
      </c>
    </row>
    <row r="152" spans="1:6" s="96" customFormat="1" ht="30" x14ac:dyDescent="0.25">
      <c r="A152" s="97" t="s">
        <v>1264</v>
      </c>
      <c r="B152" s="110" t="s">
        <v>454</v>
      </c>
      <c r="C152" s="192" t="s">
        <v>1194</v>
      </c>
      <c r="D152" s="259">
        <v>500000</v>
      </c>
      <c r="E152" s="115" t="s">
        <v>1265</v>
      </c>
      <c r="F152" s="109" t="s">
        <v>28</v>
      </c>
    </row>
    <row r="153" spans="1:6" s="96" customFormat="1" x14ac:dyDescent="0.25">
      <c r="A153" s="97" t="s">
        <v>1266</v>
      </c>
      <c r="B153" s="110" t="s">
        <v>454</v>
      </c>
      <c r="C153" s="192" t="s">
        <v>1194</v>
      </c>
      <c r="D153" s="259">
        <v>500000</v>
      </c>
      <c r="E153" s="115" t="s">
        <v>1267</v>
      </c>
      <c r="F153" s="109" t="s">
        <v>28</v>
      </c>
    </row>
    <row r="154" spans="1:6" s="96" customFormat="1" x14ac:dyDescent="0.25">
      <c r="A154" s="97" t="s">
        <v>1268</v>
      </c>
      <c r="B154" s="110" t="s">
        <v>454</v>
      </c>
      <c r="C154" s="192" t="s">
        <v>1194</v>
      </c>
      <c r="D154" s="259">
        <v>150000</v>
      </c>
      <c r="E154" s="115" t="s">
        <v>1269</v>
      </c>
      <c r="F154" s="109" t="s">
        <v>28</v>
      </c>
    </row>
    <row r="155" spans="1:6" s="96" customFormat="1" x14ac:dyDescent="0.25">
      <c r="A155" s="97" t="s">
        <v>1270</v>
      </c>
      <c r="B155" s="110" t="s">
        <v>454</v>
      </c>
      <c r="C155" s="192" t="s">
        <v>1194</v>
      </c>
      <c r="D155" s="259">
        <v>150000</v>
      </c>
      <c r="E155" s="115" t="s">
        <v>1271</v>
      </c>
      <c r="F155" s="109" t="s">
        <v>28</v>
      </c>
    </row>
    <row r="156" spans="1:6" s="96" customFormat="1" x14ac:dyDescent="0.25">
      <c r="A156" s="97" t="s">
        <v>1272</v>
      </c>
      <c r="B156" s="110" t="s">
        <v>454</v>
      </c>
      <c r="C156" s="192" t="s">
        <v>1194</v>
      </c>
      <c r="D156" s="259">
        <v>200000</v>
      </c>
      <c r="E156" s="115" t="s">
        <v>1273</v>
      </c>
      <c r="F156" s="109" t="s">
        <v>28</v>
      </c>
    </row>
    <row r="157" spans="1:6" s="96" customFormat="1" x14ac:dyDescent="0.25">
      <c r="A157" s="97" t="s">
        <v>1274</v>
      </c>
      <c r="B157" s="110" t="s">
        <v>454</v>
      </c>
      <c r="C157" s="192" t="s">
        <v>1194</v>
      </c>
      <c r="D157" s="259">
        <v>700000</v>
      </c>
      <c r="E157" s="115" t="s">
        <v>1275</v>
      </c>
      <c r="F157" s="109" t="s">
        <v>28</v>
      </c>
    </row>
    <row r="158" spans="1:6" s="96" customFormat="1" ht="30" x14ac:dyDescent="0.25">
      <c r="A158" s="97" t="s">
        <v>1276</v>
      </c>
      <c r="B158" s="110" t="s">
        <v>454</v>
      </c>
      <c r="C158" s="192" t="s">
        <v>1194</v>
      </c>
      <c r="D158" s="259">
        <v>200000</v>
      </c>
      <c r="E158" s="115" t="s">
        <v>1277</v>
      </c>
      <c r="F158" s="109" t="s">
        <v>28</v>
      </c>
    </row>
    <row r="159" spans="1:6" s="96" customFormat="1" ht="30" x14ac:dyDescent="0.25">
      <c r="A159" s="97" t="s">
        <v>1278</v>
      </c>
      <c r="B159" s="110" t="s">
        <v>454</v>
      </c>
      <c r="C159" s="192" t="s">
        <v>1194</v>
      </c>
      <c r="D159" s="259">
        <v>200000</v>
      </c>
      <c r="E159" s="115" t="s">
        <v>1279</v>
      </c>
      <c r="F159" s="109" t="s">
        <v>28</v>
      </c>
    </row>
    <row r="160" spans="1:6" s="96" customFormat="1" ht="45" x14ac:dyDescent="0.25">
      <c r="A160" s="97" t="s">
        <v>1280</v>
      </c>
      <c r="B160" s="110" t="s">
        <v>454</v>
      </c>
      <c r="C160" s="192" t="s">
        <v>1194</v>
      </c>
      <c r="D160" s="259">
        <v>400000</v>
      </c>
      <c r="E160" s="115" t="s">
        <v>1281</v>
      </c>
      <c r="F160" s="109" t="s">
        <v>28</v>
      </c>
    </row>
    <row r="161" spans="1:6" s="96" customFormat="1" ht="30" x14ac:dyDescent="0.25">
      <c r="A161" s="97" t="s">
        <v>1282</v>
      </c>
      <c r="B161" s="110" t="s">
        <v>454</v>
      </c>
      <c r="C161" s="192" t="s">
        <v>1194</v>
      </c>
      <c r="D161" s="259">
        <v>350000</v>
      </c>
      <c r="E161" s="115" t="s">
        <v>1283</v>
      </c>
      <c r="F161" s="109" t="s">
        <v>28</v>
      </c>
    </row>
    <row r="162" spans="1:6" s="96" customFormat="1" ht="30" x14ac:dyDescent="0.25">
      <c r="A162" s="97" t="s">
        <v>1284</v>
      </c>
      <c r="B162" s="110" t="s">
        <v>454</v>
      </c>
      <c r="C162" s="192" t="s">
        <v>1194</v>
      </c>
      <c r="D162" s="259">
        <v>400000</v>
      </c>
      <c r="E162" s="115" t="s">
        <v>1285</v>
      </c>
      <c r="F162" s="109" t="s">
        <v>28</v>
      </c>
    </row>
    <row r="163" spans="1:6" s="96" customFormat="1" ht="45" x14ac:dyDescent="0.25">
      <c r="A163" s="97" t="s">
        <v>1286</v>
      </c>
      <c r="B163" s="110" t="s">
        <v>454</v>
      </c>
      <c r="C163" s="192" t="s">
        <v>1194</v>
      </c>
      <c r="D163" s="259">
        <v>250000</v>
      </c>
      <c r="E163" s="115" t="s">
        <v>1287</v>
      </c>
      <c r="F163" s="109" t="s">
        <v>28</v>
      </c>
    </row>
    <row r="164" spans="1:6" s="96" customFormat="1" ht="30" x14ac:dyDescent="0.25">
      <c r="A164" s="97" t="s">
        <v>1288</v>
      </c>
      <c r="B164" s="110" t="s">
        <v>454</v>
      </c>
      <c r="C164" s="192" t="s">
        <v>1194</v>
      </c>
      <c r="D164" s="259">
        <v>300000</v>
      </c>
      <c r="E164" s="115" t="s">
        <v>1289</v>
      </c>
      <c r="F164" s="109" t="s">
        <v>28</v>
      </c>
    </row>
    <row r="165" spans="1:6" s="96" customFormat="1" x14ac:dyDescent="0.25">
      <c r="A165" s="97" t="s">
        <v>1290</v>
      </c>
      <c r="B165" s="110" t="s">
        <v>454</v>
      </c>
      <c r="C165" s="192" t="s">
        <v>1194</v>
      </c>
      <c r="D165" s="259">
        <v>300000</v>
      </c>
      <c r="E165" s="115" t="s">
        <v>1291</v>
      </c>
      <c r="F165" s="109" t="s">
        <v>28</v>
      </c>
    </row>
    <row r="166" spans="1:6" s="96" customFormat="1" ht="60" x14ac:dyDescent="0.25">
      <c r="A166" s="97" t="s">
        <v>1292</v>
      </c>
      <c r="B166" s="110" t="s">
        <v>454</v>
      </c>
      <c r="C166" s="192" t="s">
        <v>1194</v>
      </c>
      <c r="D166" s="259">
        <v>350000</v>
      </c>
      <c r="E166" s="115" t="s">
        <v>1293</v>
      </c>
      <c r="F166" s="109" t="s">
        <v>28</v>
      </c>
    </row>
    <row r="167" spans="1:6" s="96" customFormat="1" ht="30" x14ac:dyDescent="0.25">
      <c r="A167" s="97" t="s">
        <v>1294</v>
      </c>
      <c r="B167" s="110" t="s">
        <v>454</v>
      </c>
      <c r="C167" s="192" t="s">
        <v>1194</v>
      </c>
      <c r="D167" s="259">
        <v>250000</v>
      </c>
      <c r="E167" s="260" t="s">
        <v>1295</v>
      </c>
      <c r="F167" s="109" t="s">
        <v>28</v>
      </c>
    </row>
    <row r="168" spans="1:6" s="96" customFormat="1" x14ac:dyDescent="0.25">
      <c r="A168" s="97" t="s">
        <v>1296</v>
      </c>
      <c r="B168" s="110" t="s">
        <v>454</v>
      </c>
      <c r="C168" s="192" t="s">
        <v>1194</v>
      </c>
      <c r="D168" s="259">
        <v>150000</v>
      </c>
      <c r="E168" s="115" t="s">
        <v>1297</v>
      </c>
      <c r="F168" s="109" t="s">
        <v>28</v>
      </c>
    </row>
    <row r="169" spans="1:6" s="96" customFormat="1" x14ac:dyDescent="0.25">
      <c r="A169" s="97" t="s">
        <v>1298</v>
      </c>
      <c r="B169" s="110" t="s">
        <v>454</v>
      </c>
      <c r="C169" s="192" t="s">
        <v>1194</v>
      </c>
      <c r="D169" s="259">
        <v>130000</v>
      </c>
      <c r="E169" s="115" t="s">
        <v>1299</v>
      </c>
      <c r="F169" s="109" t="s">
        <v>28</v>
      </c>
    </row>
    <row r="170" spans="1:6" s="96" customFormat="1" ht="30" x14ac:dyDescent="0.25">
      <c r="A170" s="97" t="s">
        <v>1300</v>
      </c>
      <c r="B170" s="110" t="s">
        <v>454</v>
      </c>
      <c r="C170" s="254" t="s">
        <v>1194</v>
      </c>
      <c r="D170" s="259">
        <v>300000</v>
      </c>
      <c r="E170" s="115" t="s">
        <v>1301</v>
      </c>
      <c r="F170" s="109" t="s">
        <v>28</v>
      </c>
    </row>
    <row r="171" spans="1:6" s="96" customFormat="1" ht="30" x14ac:dyDescent="0.25">
      <c r="A171" s="97" t="s">
        <v>1302</v>
      </c>
      <c r="B171" s="110" t="s">
        <v>454</v>
      </c>
      <c r="C171" s="254" t="s">
        <v>1194</v>
      </c>
      <c r="D171" s="259">
        <v>200000</v>
      </c>
      <c r="E171" s="115" t="s">
        <v>1301</v>
      </c>
      <c r="F171" s="109" t="s">
        <v>20</v>
      </c>
    </row>
    <row r="172" spans="1:6" s="96" customFormat="1" x14ac:dyDescent="0.25">
      <c r="A172" s="97" t="s">
        <v>1303</v>
      </c>
      <c r="B172" s="110" t="s">
        <v>454</v>
      </c>
      <c r="C172" s="254" t="s">
        <v>1194</v>
      </c>
      <c r="D172" s="259">
        <v>50000</v>
      </c>
      <c r="E172" s="115" t="s">
        <v>1301</v>
      </c>
      <c r="F172" s="109" t="s">
        <v>20</v>
      </c>
    </row>
    <row r="173" spans="1:6" s="96" customFormat="1" ht="30" x14ac:dyDescent="0.25">
      <c r="A173" s="97" t="s">
        <v>1304</v>
      </c>
      <c r="B173" s="110" t="s">
        <v>454</v>
      </c>
      <c r="C173" s="254" t="s">
        <v>1194</v>
      </c>
      <c r="D173" s="259">
        <v>375000</v>
      </c>
      <c r="E173" s="115" t="s">
        <v>1301</v>
      </c>
      <c r="F173" s="109" t="s">
        <v>20</v>
      </c>
    </row>
    <row r="174" spans="1:6" s="96" customFormat="1" ht="30" x14ac:dyDescent="0.25">
      <c r="A174" s="97" t="s">
        <v>1305</v>
      </c>
      <c r="B174" s="110" t="s">
        <v>454</v>
      </c>
      <c r="C174" s="254" t="s">
        <v>1194</v>
      </c>
      <c r="D174" s="259">
        <v>100000</v>
      </c>
      <c r="E174" s="115" t="s">
        <v>1301</v>
      </c>
      <c r="F174" s="109" t="s">
        <v>20</v>
      </c>
    </row>
    <row r="175" spans="1:6" s="96" customFormat="1" ht="30" x14ac:dyDescent="0.25">
      <c r="A175" s="97" t="s">
        <v>1306</v>
      </c>
      <c r="B175" s="110" t="s">
        <v>454</v>
      </c>
      <c r="C175" s="254" t="s">
        <v>1194</v>
      </c>
      <c r="D175" s="259">
        <v>350000</v>
      </c>
      <c r="E175" s="115" t="s">
        <v>1301</v>
      </c>
      <c r="F175" s="109" t="s">
        <v>20</v>
      </c>
    </row>
    <row r="176" spans="1:6" s="96" customFormat="1" ht="30" x14ac:dyDescent="0.25">
      <c r="A176" s="97" t="s">
        <v>1307</v>
      </c>
      <c r="B176" s="110" t="s">
        <v>454</v>
      </c>
      <c r="C176" s="254" t="s">
        <v>1194</v>
      </c>
      <c r="D176" s="259">
        <v>200000</v>
      </c>
      <c r="E176" s="115" t="s">
        <v>1301</v>
      </c>
      <c r="F176" s="109" t="s">
        <v>20</v>
      </c>
    </row>
    <row r="177" spans="1:6" s="96" customFormat="1" ht="45" x14ac:dyDescent="0.25">
      <c r="A177" s="97" t="s">
        <v>1308</v>
      </c>
      <c r="B177" s="110" t="s">
        <v>454</v>
      </c>
      <c r="C177" s="254" t="s">
        <v>1194</v>
      </c>
      <c r="D177" s="259">
        <v>200000</v>
      </c>
      <c r="E177" s="115" t="s">
        <v>1301</v>
      </c>
      <c r="F177" s="109" t="s">
        <v>20</v>
      </c>
    </row>
    <row r="178" spans="1:6" s="96" customFormat="1" ht="30" x14ac:dyDescent="0.25">
      <c r="A178" s="97" t="s">
        <v>1309</v>
      </c>
      <c r="B178" s="110" t="s">
        <v>454</v>
      </c>
      <c r="C178" s="254" t="s">
        <v>1194</v>
      </c>
      <c r="D178" s="259">
        <v>200000</v>
      </c>
      <c r="E178" s="115" t="s">
        <v>1301</v>
      </c>
      <c r="F178" s="109" t="s">
        <v>20</v>
      </c>
    </row>
    <row r="179" spans="1:6" s="96" customFormat="1" ht="30" x14ac:dyDescent="0.25">
      <c r="A179" s="97" t="s">
        <v>1310</v>
      </c>
      <c r="B179" s="110" t="s">
        <v>454</v>
      </c>
      <c r="C179" s="254" t="s">
        <v>1194</v>
      </c>
      <c r="D179" s="259">
        <v>100000</v>
      </c>
      <c r="E179" s="115" t="s">
        <v>1301</v>
      </c>
      <c r="F179" s="109" t="s">
        <v>20</v>
      </c>
    </row>
    <row r="180" spans="1:6" s="96" customFormat="1" ht="45" x14ac:dyDescent="0.25">
      <c r="A180" s="97" t="s">
        <v>1311</v>
      </c>
      <c r="B180" s="110" t="s">
        <v>454</v>
      </c>
      <c r="C180" s="254" t="s">
        <v>1194</v>
      </c>
      <c r="D180" s="259">
        <v>250000</v>
      </c>
      <c r="E180" s="115" t="s">
        <v>1301</v>
      </c>
      <c r="F180" s="109" t="s">
        <v>20</v>
      </c>
    </row>
    <row r="181" spans="1:6" s="96" customFormat="1" ht="30" x14ac:dyDescent="0.25">
      <c r="A181" s="97" t="s">
        <v>1312</v>
      </c>
      <c r="B181" s="110" t="s">
        <v>454</v>
      </c>
      <c r="C181" s="254" t="s">
        <v>1194</v>
      </c>
      <c r="D181" s="259">
        <v>250000</v>
      </c>
      <c r="E181" s="115" t="s">
        <v>1301</v>
      </c>
      <c r="F181" s="109" t="s">
        <v>20</v>
      </c>
    </row>
    <row r="182" spans="1:6" s="96" customFormat="1" x14ac:dyDescent="0.25">
      <c r="A182" s="97" t="s">
        <v>1313</v>
      </c>
      <c r="B182" s="110" t="s">
        <v>454</v>
      </c>
      <c r="C182" s="254" t="s">
        <v>1194</v>
      </c>
      <c r="D182" s="259">
        <v>240000</v>
      </c>
      <c r="E182" s="115" t="s">
        <v>1301</v>
      </c>
      <c r="F182" s="109" t="s">
        <v>20</v>
      </c>
    </row>
    <row r="183" spans="1:6" s="96" customFormat="1" ht="30" x14ac:dyDescent="0.25">
      <c r="A183" s="97" t="s">
        <v>1314</v>
      </c>
      <c r="B183" s="110" t="s">
        <v>454</v>
      </c>
      <c r="C183" s="254" t="s">
        <v>1194</v>
      </c>
      <c r="D183" s="259">
        <v>250000</v>
      </c>
      <c r="E183" s="115" t="s">
        <v>1301</v>
      </c>
      <c r="F183" s="109" t="s">
        <v>20</v>
      </c>
    </row>
    <row r="184" spans="1:6" s="96" customFormat="1" ht="30" x14ac:dyDescent="0.25">
      <c r="A184" s="97" t="s">
        <v>1315</v>
      </c>
      <c r="B184" s="110" t="s">
        <v>454</v>
      </c>
      <c r="C184" s="254" t="s">
        <v>1194</v>
      </c>
      <c r="D184" s="259">
        <v>82000</v>
      </c>
      <c r="E184" s="115" t="s">
        <v>1301</v>
      </c>
      <c r="F184" s="109" t="s">
        <v>20</v>
      </c>
    </row>
    <row r="185" spans="1:6" s="96" customFormat="1" x14ac:dyDescent="0.25">
      <c r="A185" s="97" t="s">
        <v>1316</v>
      </c>
      <c r="B185" s="110" t="s">
        <v>454</v>
      </c>
      <c r="C185" s="254" t="s">
        <v>1194</v>
      </c>
      <c r="D185" s="259">
        <v>100000</v>
      </c>
      <c r="E185" s="115" t="s">
        <v>1301</v>
      </c>
      <c r="F185" s="109" t="s">
        <v>20</v>
      </c>
    </row>
    <row r="186" spans="1:6" s="96" customFormat="1" ht="30" x14ac:dyDescent="0.25">
      <c r="A186" s="97" t="s">
        <v>1317</v>
      </c>
      <c r="B186" s="110" t="s">
        <v>454</v>
      </c>
      <c r="C186" s="254" t="s">
        <v>1194</v>
      </c>
      <c r="D186" s="259">
        <v>200000</v>
      </c>
      <c r="E186" s="115" t="s">
        <v>1301</v>
      </c>
      <c r="F186" s="109" t="s">
        <v>20</v>
      </c>
    </row>
    <row r="187" spans="1:6" s="96" customFormat="1" ht="30" x14ac:dyDescent="0.25">
      <c r="A187" s="97" t="s">
        <v>1318</v>
      </c>
      <c r="B187" s="110" t="s">
        <v>454</v>
      </c>
      <c r="C187" s="254" t="s">
        <v>1194</v>
      </c>
      <c r="D187" s="259">
        <v>250000</v>
      </c>
      <c r="E187" s="115" t="s">
        <v>1301</v>
      </c>
      <c r="F187" s="109" t="s">
        <v>20</v>
      </c>
    </row>
    <row r="188" spans="1:6" s="96" customFormat="1" x14ac:dyDescent="0.25">
      <c r="A188" s="97" t="s">
        <v>1319</v>
      </c>
      <c r="B188" s="110" t="s">
        <v>454</v>
      </c>
      <c r="C188" s="254" t="s">
        <v>1194</v>
      </c>
      <c r="D188" s="259">
        <v>200000</v>
      </c>
      <c r="E188" s="115" t="s">
        <v>1301</v>
      </c>
      <c r="F188" s="109" t="s">
        <v>20</v>
      </c>
    </row>
    <row r="189" spans="1:6" s="96" customFormat="1" x14ac:dyDescent="0.25">
      <c r="A189" s="97" t="s">
        <v>1320</v>
      </c>
      <c r="B189" s="110" t="s">
        <v>454</v>
      </c>
      <c r="C189" s="254" t="s">
        <v>1194</v>
      </c>
      <c r="D189" s="259">
        <v>200000</v>
      </c>
      <c r="E189" s="115" t="s">
        <v>1301</v>
      </c>
      <c r="F189" s="109" t="s">
        <v>20</v>
      </c>
    </row>
    <row r="190" spans="1:6" s="99" customFormat="1" ht="15.75" x14ac:dyDescent="0.25">
      <c r="A190" s="213"/>
      <c r="B190" s="214"/>
      <c r="C190" s="255"/>
      <c r="D190" s="215">
        <f>SUM(D3:D189)</f>
        <v>48609654.560000002</v>
      </c>
      <c r="E190" s="216"/>
      <c r="F190" s="256"/>
    </row>
    <row r="191" spans="1:6" s="99" customFormat="1" ht="23.25" x14ac:dyDescent="0.35">
      <c r="A191" s="101" t="s">
        <v>643</v>
      </c>
      <c r="B191" s="102"/>
      <c r="C191" s="103"/>
      <c r="D191" s="261"/>
      <c r="E191" s="261"/>
      <c r="F191" s="217"/>
    </row>
    <row r="192" spans="1:6" s="3" customFormat="1" x14ac:dyDescent="0.25">
      <c r="A192" s="27" t="s">
        <v>645</v>
      </c>
      <c r="B192" s="83" t="s">
        <v>644</v>
      </c>
      <c r="C192" s="63" t="s">
        <v>642</v>
      </c>
      <c r="D192" s="262">
        <v>800000</v>
      </c>
      <c r="E192" s="205" t="s">
        <v>646</v>
      </c>
      <c r="F192" s="257" t="s">
        <v>39</v>
      </c>
    </row>
    <row r="193" spans="1:6" s="3" customFormat="1" ht="30" x14ac:dyDescent="0.25">
      <c r="A193" s="27" t="s">
        <v>647</v>
      </c>
      <c r="B193" s="83" t="s">
        <v>644</v>
      </c>
      <c r="C193" s="63" t="s">
        <v>642</v>
      </c>
      <c r="D193" s="251">
        <v>650000</v>
      </c>
      <c r="E193" s="205" t="s">
        <v>648</v>
      </c>
      <c r="F193" s="257" t="s">
        <v>28</v>
      </c>
    </row>
    <row r="194" spans="1:6" s="3" customFormat="1" ht="30" x14ac:dyDescent="0.25">
      <c r="A194" s="27" t="s">
        <v>649</v>
      </c>
      <c r="B194" s="83" t="s">
        <v>644</v>
      </c>
      <c r="C194" s="63" t="s">
        <v>642</v>
      </c>
      <c r="D194" s="251">
        <v>100000</v>
      </c>
      <c r="E194" s="205" t="s">
        <v>650</v>
      </c>
      <c r="F194" s="258" t="s">
        <v>53</v>
      </c>
    </row>
    <row r="195" spans="1:6" s="3" customFormat="1" ht="45" x14ac:dyDescent="0.25">
      <c r="A195" s="27" t="s">
        <v>651</v>
      </c>
      <c r="B195" s="83" t="s">
        <v>644</v>
      </c>
      <c r="C195" s="63" t="s">
        <v>642</v>
      </c>
      <c r="D195" s="251">
        <v>450000</v>
      </c>
      <c r="E195" s="205" t="s">
        <v>411</v>
      </c>
      <c r="F195" s="257" t="s">
        <v>28</v>
      </c>
    </row>
    <row r="196" spans="1:6" s="3" customFormat="1" ht="30" x14ac:dyDescent="0.25">
      <c r="A196" s="27" t="s">
        <v>652</v>
      </c>
      <c r="B196" s="83" t="s">
        <v>644</v>
      </c>
      <c r="C196" s="63" t="s">
        <v>642</v>
      </c>
      <c r="D196" s="251">
        <v>432000</v>
      </c>
      <c r="E196" s="205" t="s">
        <v>653</v>
      </c>
      <c r="F196" s="257" t="s">
        <v>44</v>
      </c>
    </row>
    <row r="197" spans="1:6" s="3" customFormat="1" ht="30" x14ac:dyDescent="0.25">
      <c r="A197" s="27" t="s">
        <v>654</v>
      </c>
      <c r="B197" s="83" t="s">
        <v>644</v>
      </c>
      <c r="C197" s="63" t="s">
        <v>642</v>
      </c>
      <c r="D197" s="251">
        <v>408800</v>
      </c>
      <c r="E197" s="205" t="s">
        <v>653</v>
      </c>
      <c r="F197" s="257" t="s">
        <v>44</v>
      </c>
    </row>
    <row r="198" spans="1:6" s="3" customFormat="1" x14ac:dyDescent="0.25">
      <c r="A198" s="27" t="s">
        <v>655</v>
      </c>
      <c r="B198" s="83" t="s">
        <v>644</v>
      </c>
      <c r="C198" s="63" t="s">
        <v>642</v>
      </c>
      <c r="D198" s="251">
        <v>800000</v>
      </c>
      <c r="E198" s="205" t="s">
        <v>650</v>
      </c>
      <c r="F198" s="258" t="s">
        <v>53</v>
      </c>
    </row>
    <row r="199" spans="1:6" s="3" customFormat="1" ht="30" x14ac:dyDescent="0.25">
      <c r="A199" s="27" t="s">
        <v>656</v>
      </c>
      <c r="B199" s="83" t="s">
        <v>644</v>
      </c>
      <c r="C199" s="63" t="s">
        <v>642</v>
      </c>
      <c r="D199" s="251">
        <v>1000000</v>
      </c>
      <c r="E199" s="205" t="s">
        <v>233</v>
      </c>
      <c r="F199" s="258" t="s">
        <v>53</v>
      </c>
    </row>
    <row r="200" spans="1:6" s="3" customFormat="1" ht="30" x14ac:dyDescent="0.25">
      <c r="A200" s="27" t="s">
        <v>657</v>
      </c>
      <c r="B200" s="83" t="s">
        <v>644</v>
      </c>
      <c r="C200" s="63" t="s">
        <v>642</v>
      </c>
      <c r="D200" s="251">
        <v>704000</v>
      </c>
      <c r="E200" s="205" t="s">
        <v>233</v>
      </c>
      <c r="F200" s="258" t="s">
        <v>53</v>
      </c>
    </row>
    <row r="201" spans="1:6" x14ac:dyDescent="0.25">
      <c r="A201" s="27" t="s">
        <v>658</v>
      </c>
      <c r="B201" s="83" t="s">
        <v>644</v>
      </c>
      <c r="C201" s="63" t="s">
        <v>642</v>
      </c>
      <c r="D201" s="251">
        <v>250000</v>
      </c>
      <c r="E201" s="205" t="s">
        <v>659</v>
      </c>
      <c r="F201" s="257" t="s">
        <v>28</v>
      </c>
    </row>
    <row r="202" spans="1:6" ht="30" x14ac:dyDescent="0.25">
      <c r="A202" s="27" t="s">
        <v>660</v>
      </c>
      <c r="B202" s="83" t="s">
        <v>644</v>
      </c>
      <c r="C202" s="63" t="s">
        <v>642</v>
      </c>
      <c r="D202" s="251">
        <v>253000</v>
      </c>
      <c r="E202" s="205" t="s">
        <v>659</v>
      </c>
      <c r="F202" s="257" t="s">
        <v>28</v>
      </c>
    </row>
    <row r="203" spans="1:6" x14ac:dyDescent="0.25">
      <c r="A203" s="27" t="s">
        <v>661</v>
      </c>
      <c r="B203" s="83" t="s">
        <v>644</v>
      </c>
      <c r="C203" s="63" t="s">
        <v>642</v>
      </c>
      <c r="D203" s="251">
        <v>100000</v>
      </c>
      <c r="E203" s="205" t="s">
        <v>662</v>
      </c>
      <c r="F203" s="257" t="s">
        <v>28</v>
      </c>
    </row>
    <row r="204" spans="1:6" ht="30" x14ac:dyDescent="0.25">
      <c r="A204" s="27" t="s">
        <v>663</v>
      </c>
      <c r="B204" s="83" t="s">
        <v>644</v>
      </c>
      <c r="C204" s="63" t="s">
        <v>642</v>
      </c>
      <c r="D204" s="251">
        <v>100000</v>
      </c>
      <c r="E204" s="205" t="s">
        <v>411</v>
      </c>
      <c r="F204" s="257" t="s">
        <v>28</v>
      </c>
    </row>
    <row r="205" spans="1:6" s="3" customFormat="1" ht="30" x14ac:dyDescent="0.25">
      <c r="A205" s="27" t="s">
        <v>664</v>
      </c>
      <c r="B205" s="83" t="s">
        <v>644</v>
      </c>
      <c r="C205" s="63" t="s">
        <v>642</v>
      </c>
      <c r="D205" s="251">
        <v>1000000</v>
      </c>
      <c r="E205" s="205" t="s">
        <v>235</v>
      </c>
      <c r="F205" s="257" t="s">
        <v>20</v>
      </c>
    </row>
    <row r="206" spans="1:6" s="3" customFormat="1" ht="30" x14ac:dyDescent="0.25">
      <c r="A206" s="27" t="s">
        <v>665</v>
      </c>
      <c r="B206" s="83" t="s">
        <v>644</v>
      </c>
      <c r="C206" s="63" t="s">
        <v>642</v>
      </c>
      <c r="D206" s="251">
        <v>800000</v>
      </c>
      <c r="E206" s="205"/>
      <c r="F206" s="257" t="s">
        <v>39</v>
      </c>
    </row>
    <row r="207" spans="1:6" s="3" customFormat="1" x14ac:dyDescent="0.25">
      <c r="A207" s="27" t="s">
        <v>666</v>
      </c>
      <c r="B207" s="83" t="s">
        <v>644</v>
      </c>
      <c r="C207" s="63" t="s">
        <v>642</v>
      </c>
      <c r="D207" s="251">
        <v>1000000</v>
      </c>
      <c r="E207" s="205"/>
      <c r="F207" s="257" t="s">
        <v>20</v>
      </c>
    </row>
    <row r="208" spans="1:6" s="3" customFormat="1" ht="45" x14ac:dyDescent="0.25">
      <c r="A208" s="27" t="s">
        <v>667</v>
      </c>
      <c r="B208" s="83" t="s">
        <v>644</v>
      </c>
      <c r="C208" s="63" t="s">
        <v>642</v>
      </c>
      <c r="D208" s="251">
        <v>497000</v>
      </c>
      <c r="E208" s="205" t="s">
        <v>662</v>
      </c>
      <c r="F208" s="257" t="s">
        <v>28</v>
      </c>
    </row>
    <row r="209" spans="1:6" s="96" customFormat="1" x14ac:dyDescent="0.25">
      <c r="A209" s="105" t="s">
        <v>645</v>
      </c>
      <c r="B209" s="106" t="s">
        <v>644</v>
      </c>
      <c r="C209" s="192" t="s">
        <v>1194</v>
      </c>
      <c r="D209" s="117">
        <v>200000</v>
      </c>
      <c r="E209" s="108" t="s">
        <v>1321</v>
      </c>
      <c r="F209" s="109" t="s">
        <v>39</v>
      </c>
    </row>
    <row r="210" spans="1:6" s="96" customFormat="1" ht="30" x14ac:dyDescent="0.25">
      <c r="A210" s="105" t="s">
        <v>665</v>
      </c>
      <c r="B210" s="106" t="s">
        <v>644</v>
      </c>
      <c r="C210" s="192" t="s">
        <v>1194</v>
      </c>
      <c r="D210" s="117">
        <v>200000</v>
      </c>
      <c r="E210" s="108" t="s">
        <v>353</v>
      </c>
      <c r="F210" s="109" t="s">
        <v>39</v>
      </c>
    </row>
    <row r="211" spans="1:6" s="96" customFormat="1" x14ac:dyDescent="0.25">
      <c r="A211" s="105" t="s">
        <v>661</v>
      </c>
      <c r="B211" s="106" t="s">
        <v>644</v>
      </c>
      <c r="C211" s="192" t="s">
        <v>1194</v>
      </c>
      <c r="D211" s="117">
        <v>150000</v>
      </c>
      <c r="E211" s="108" t="s">
        <v>1322</v>
      </c>
      <c r="F211" s="109" t="s">
        <v>28</v>
      </c>
    </row>
    <row r="212" spans="1:6" s="96" customFormat="1" ht="15.75" x14ac:dyDescent="0.25">
      <c r="A212" s="191"/>
      <c r="B212" s="106"/>
      <c r="C212" s="192"/>
      <c r="D212" s="193">
        <f>SUM(D192:D211)</f>
        <v>9894800</v>
      </c>
      <c r="E212" s="108"/>
      <c r="F212" s="109"/>
    </row>
    <row r="213" spans="1:6" s="96" customFormat="1" ht="23.25" x14ac:dyDescent="0.35">
      <c r="A213" s="198" t="s">
        <v>1702</v>
      </c>
      <c r="B213" s="199"/>
      <c r="C213" s="200"/>
      <c r="D213" s="201"/>
      <c r="E213" s="202"/>
      <c r="F213" s="203"/>
    </row>
    <row r="214" spans="1:6" s="96" customFormat="1" ht="30" x14ac:dyDescent="0.25">
      <c r="A214" s="194" t="s">
        <v>1703</v>
      </c>
      <c r="B214" s="195" t="s">
        <v>1704</v>
      </c>
      <c r="C214" s="209" t="s">
        <v>1721</v>
      </c>
      <c r="D214" s="196">
        <v>3500000</v>
      </c>
      <c r="E214" s="197" t="s">
        <v>239</v>
      </c>
      <c r="F214" s="115" t="s">
        <v>28</v>
      </c>
    </row>
    <row r="215" spans="1:6" s="96" customFormat="1" ht="30" x14ac:dyDescent="0.25">
      <c r="A215" s="105" t="s">
        <v>1705</v>
      </c>
      <c r="B215" s="204" t="s">
        <v>1704</v>
      </c>
      <c r="C215" s="209" t="s">
        <v>1721</v>
      </c>
      <c r="D215" s="117">
        <v>184000</v>
      </c>
      <c r="E215" s="108" t="s">
        <v>1706</v>
      </c>
      <c r="F215" s="205" t="s">
        <v>20</v>
      </c>
    </row>
    <row r="216" spans="1:6" s="96" customFormat="1" ht="30" x14ac:dyDescent="0.25">
      <c r="A216" s="105" t="s">
        <v>1707</v>
      </c>
      <c r="B216" s="204" t="s">
        <v>1704</v>
      </c>
      <c r="C216" s="209" t="s">
        <v>1721</v>
      </c>
      <c r="D216" s="117">
        <v>807000</v>
      </c>
      <c r="E216" s="108" t="s">
        <v>1706</v>
      </c>
      <c r="F216" s="205" t="s">
        <v>20</v>
      </c>
    </row>
    <row r="217" spans="1:6" s="96" customFormat="1" ht="30" x14ac:dyDescent="0.25">
      <c r="A217" s="105" t="s">
        <v>1708</v>
      </c>
      <c r="B217" s="204" t="s">
        <v>1704</v>
      </c>
      <c r="C217" s="209" t="s">
        <v>1721</v>
      </c>
      <c r="D217" s="117">
        <v>311000</v>
      </c>
      <c r="E217" s="108" t="s">
        <v>1706</v>
      </c>
      <c r="F217" s="205" t="s">
        <v>20</v>
      </c>
    </row>
    <row r="218" spans="1:6" s="96" customFormat="1" ht="30" x14ac:dyDescent="0.25">
      <c r="A218" s="105" t="s">
        <v>1709</v>
      </c>
      <c r="B218" s="204" t="s">
        <v>1704</v>
      </c>
      <c r="C218" s="209" t="s">
        <v>1721</v>
      </c>
      <c r="D218" s="117">
        <v>2500000</v>
      </c>
      <c r="E218" s="108" t="s">
        <v>1710</v>
      </c>
      <c r="F218" s="205" t="s">
        <v>20</v>
      </c>
    </row>
    <row r="219" spans="1:6" s="96" customFormat="1" ht="30" x14ac:dyDescent="0.25">
      <c r="A219" s="105" t="s">
        <v>1711</v>
      </c>
      <c r="B219" s="204" t="s">
        <v>1704</v>
      </c>
      <c r="C219" s="209" t="s">
        <v>1721</v>
      </c>
      <c r="D219" s="117">
        <v>1000000</v>
      </c>
      <c r="E219" s="108" t="s">
        <v>1321</v>
      </c>
      <c r="F219" s="115" t="s">
        <v>39</v>
      </c>
    </row>
    <row r="220" spans="1:6" s="96" customFormat="1" ht="30" x14ac:dyDescent="0.25">
      <c r="A220" s="105" t="s">
        <v>1712</v>
      </c>
      <c r="B220" s="204" t="s">
        <v>1704</v>
      </c>
      <c r="C220" s="209" t="s">
        <v>1721</v>
      </c>
      <c r="D220" s="117">
        <v>1300000</v>
      </c>
      <c r="E220" s="108" t="s">
        <v>1713</v>
      </c>
      <c r="F220" s="206" t="s">
        <v>53</v>
      </c>
    </row>
    <row r="221" spans="1:6" s="96" customFormat="1" ht="45" x14ac:dyDescent="0.25">
      <c r="A221" s="105" t="s">
        <v>1714</v>
      </c>
      <c r="B221" s="204" t="s">
        <v>1704</v>
      </c>
      <c r="C221" s="209" t="s">
        <v>1721</v>
      </c>
      <c r="D221" s="117">
        <v>120000</v>
      </c>
      <c r="E221" s="108" t="s">
        <v>1715</v>
      </c>
      <c r="F221" s="115" t="s">
        <v>28</v>
      </c>
    </row>
    <row r="222" spans="1:6" ht="30" x14ac:dyDescent="0.25">
      <c r="A222" s="207" t="s">
        <v>1716</v>
      </c>
      <c r="B222" s="204" t="s">
        <v>1704</v>
      </c>
      <c r="C222" s="209" t="s">
        <v>1721</v>
      </c>
      <c r="D222" s="117">
        <v>600000</v>
      </c>
      <c r="E222" s="207" t="s">
        <v>372</v>
      </c>
      <c r="F222" s="205" t="s">
        <v>44</v>
      </c>
    </row>
    <row r="223" spans="1:6" s="96" customFormat="1" ht="30" x14ac:dyDescent="0.25">
      <c r="A223" s="207" t="s">
        <v>1717</v>
      </c>
      <c r="B223" s="204" t="s">
        <v>1704</v>
      </c>
      <c r="C223" s="209" t="s">
        <v>1721</v>
      </c>
      <c r="D223" s="117">
        <v>600000</v>
      </c>
      <c r="E223" s="207" t="s">
        <v>372</v>
      </c>
      <c r="F223" s="205" t="s">
        <v>44</v>
      </c>
    </row>
    <row r="224" spans="1:6" s="96" customFormat="1" ht="30" x14ac:dyDescent="0.25">
      <c r="A224" s="207" t="s">
        <v>1718</v>
      </c>
      <c r="B224" s="204" t="s">
        <v>1704</v>
      </c>
      <c r="C224" s="209" t="s">
        <v>1721</v>
      </c>
      <c r="D224" s="117">
        <v>300000</v>
      </c>
      <c r="E224" s="207" t="s">
        <v>372</v>
      </c>
      <c r="F224" s="205" t="s">
        <v>44</v>
      </c>
    </row>
    <row r="225" spans="1:7" s="96" customFormat="1" ht="30" x14ac:dyDescent="0.25">
      <c r="A225" s="207" t="s">
        <v>1719</v>
      </c>
      <c r="B225" s="204" t="s">
        <v>1704</v>
      </c>
      <c r="C225" s="209" t="s">
        <v>1721</v>
      </c>
      <c r="D225" s="117">
        <v>208000</v>
      </c>
      <c r="E225" s="207" t="s">
        <v>353</v>
      </c>
      <c r="F225" s="115" t="s">
        <v>39</v>
      </c>
    </row>
    <row r="226" spans="1:7" s="96" customFormat="1" ht="30" x14ac:dyDescent="0.25">
      <c r="A226" s="207" t="s">
        <v>1720</v>
      </c>
      <c r="B226" s="204" t="s">
        <v>1704</v>
      </c>
      <c r="C226" s="209" t="s">
        <v>1721</v>
      </c>
      <c r="D226" s="117">
        <v>4300000</v>
      </c>
      <c r="E226" s="207" t="s">
        <v>301</v>
      </c>
      <c r="F226" s="206" t="s">
        <v>53</v>
      </c>
    </row>
    <row r="227" spans="1:7" s="96" customFormat="1" ht="30" x14ac:dyDescent="0.25">
      <c r="A227" s="207" t="s">
        <v>2598</v>
      </c>
      <c r="B227" s="204" t="s">
        <v>2599</v>
      </c>
      <c r="C227" s="209" t="s">
        <v>2600</v>
      </c>
      <c r="D227" s="117">
        <v>500000</v>
      </c>
      <c r="E227" s="207" t="s">
        <v>1246</v>
      </c>
      <c r="F227" s="115" t="s">
        <v>39</v>
      </c>
    </row>
    <row r="228" spans="1:7" s="96" customFormat="1" ht="15.75" x14ac:dyDescent="0.25">
      <c r="A228" s="207"/>
      <c r="B228" s="207"/>
      <c r="C228" s="207"/>
      <c r="D228" s="208">
        <f>SUM(D214:D227)</f>
        <v>16230000</v>
      </c>
      <c r="E228" s="207"/>
      <c r="F228" s="207"/>
    </row>
    <row r="229" spans="1:7" ht="37.5" x14ac:dyDescent="0.3">
      <c r="A229" s="92" t="s">
        <v>1722</v>
      </c>
      <c r="B229" s="252">
        <f>D190</f>
        <v>48609654.560000002</v>
      </c>
      <c r="C229" s="190"/>
      <c r="D229" s="190"/>
      <c r="E229" s="190"/>
      <c r="F229" s="190"/>
    </row>
    <row r="230" spans="1:7" ht="18.75" x14ac:dyDescent="0.25">
      <c r="A230" s="94" t="s">
        <v>672</v>
      </c>
      <c r="B230" s="252">
        <f>D212</f>
        <v>9894800</v>
      </c>
      <c r="C230" s="190"/>
      <c r="D230" s="190"/>
      <c r="E230" s="190"/>
      <c r="F230" s="190"/>
    </row>
    <row r="231" spans="1:7" s="96" customFormat="1" ht="37.5" x14ac:dyDescent="0.25">
      <c r="A231" s="94" t="s">
        <v>1702</v>
      </c>
      <c r="B231" s="252">
        <f>D228</f>
        <v>16230000</v>
      </c>
      <c r="C231" s="190"/>
      <c r="D231" s="190"/>
      <c r="E231" s="190"/>
      <c r="F231" s="190"/>
    </row>
    <row r="232" spans="1:7" ht="37.5" x14ac:dyDescent="0.25">
      <c r="A232" s="95" t="s">
        <v>2854</v>
      </c>
      <c r="B232" s="253">
        <f>SUM(B229:B231)</f>
        <v>74734454.560000002</v>
      </c>
      <c r="C232" s="190"/>
      <c r="D232" s="100"/>
      <c r="E232" s="190"/>
      <c r="F232" s="190"/>
    </row>
    <row r="234" spans="1:7" x14ac:dyDescent="0.25">
      <c r="B234" s="184"/>
      <c r="C234" s="184"/>
      <c r="D234" s="184"/>
      <c r="E234" s="184"/>
      <c r="F234" s="184"/>
      <c r="G234" s="184"/>
    </row>
    <row r="235" spans="1:7" x14ac:dyDescent="0.25">
      <c r="B235" s="184"/>
      <c r="C235" s="184"/>
      <c r="D235" s="184"/>
      <c r="E235" s="184"/>
      <c r="F235" s="184"/>
      <c r="G235" s="184"/>
    </row>
    <row r="236" spans="1:7" x14ac:dyDescent="0.25">
      <c r="B236" s="210"/>
      <c r="C236" s="184"/>
      <c r="D236" s="184"/>
      <c r="E236" s="184"/>
      <c r="F236" s="184"/>
      <c r="G236" s="184"/>
    </row>
    <row r="237" spans="1:7" x14ac:dyDescent="0.25">
      <c r="B237" s="210"/>
      <c r="C237" s="184"/>
      <c r="D237" s="184"/>
      <c r="E237" s="184"/>
      <c r="F237" s="184"/>
      <c r="G237" s="184"/>
    </row>
    <row r="238" spans="1:7" x14ac:dyDescent="0.25">
      <c r="B238" s="210"/>
      <c r="C238" s="184"/>
      <c r="D238" s="184"/>
      <c r="E238" s="184"/>
      <c r="F238" s="184"/>
      <c r="G238" s="184"/>
    </row>
    <row r="239" spans="1:7" x14ac:dyDescent="0.25">
      <c r="B239" s="210"/>
      <c r="C239" s="184"/>
      <c r="D239" s="184"/>
      <c r="E239" s="184"/>
      <c r="F239" s="184"/>
      <c r="G239" s="184"/>
    </row>
    <row r="240" spans="1:7" x14ac:dyDescent="0.25">
      <c r="B240" s="210"/>
      <c r="C240" s="184"/>
      <c r="D240" s="184"/>
      <c r="E240" s="184"/>
      <c r="F240" s="184"/>
      <c r="G240" s="184"/>
    </row>
    <row r="241" spans="2:7" x14ac:dyDescent="0.25">
      <c r="B241" s="184"/>
      <c r="C241" s="184"/>
      <c r="D241" s="184"/>
      <c r="E241" s="184"/>
      <c r="F241" s="184"/>
      <c r="G241" s="184"/>
    </row>
    <row r="242" spans="2:7" x14ac:dyDescent="0.25">
      <c r="B242" s="184"/>
      <c r="C242" s="184"/>
      <c r="D242" s="184"/>
      <c r="E242" s="184"/>
      <c r="F242" s="184"/>
      <c r="G242" s="184"/>
    </row>
    <row r="243" spans="2:7" x14ac:dyDescent="0.25">
      <c r="B243" s="210"/>
      <c r="C243" s="211"/>
      <c r="D243" s="211"/>
      <c r="E243" s="211"/>
      <c r="F243" s="212"/>
      <c r="G243" s="184"/>
    </row>
    <row r="244" spans="2:7" x14ac:dyDescent="0.25">
      <c r="B244" s="210"/>
      <c r="C244" s="211"/>
      <c r="D244" s="211"/>
      <c r="E244" s="211"/>
      <c r="F244" s="212"/>
      <c r="G244" s="184"/>
    </row>
    <row r="245" spans="2:7" x14ac:dyDescent="0.25">
      <c r="B245" s="210"/>
      <c r="C245" s="211"/>
      <c r="D245" s="211"/>
      <c r="E245" s="211"/>
      <c r="F245" s="212"/>
      <c r="G245" s="184"/>
    </row>
    <row r="246" spans="2:7" x14ac:dyDescent="0.25">
      <c r="B246" s="210"/>
      <c r="C246" s="211"/>
      <c r="D246" s="211"/>
      <c r="E246" s="211"/>
      <c r="F246" s="212"/>
      <c r="G246" s="184"/>
    </row>
    <row r="247" spans="2:7" x14ac:dyDescent="0.25">
      <c r="B247" s="210"/>
      <c r="C247" s="211"/>
      <c r="D247" s="211"/>
      <c r="E247" s="211"/>
      <c r="F247" s="212"/>
      <c r="G247" s="184"/>
    </row>
    <row r="248" spans="2:7" x14ac:dyDescent="0.25">
      <c r="B248" s="184"/>
      <c r="C248" s="211"/>
      <c r="D248" s="211"/>
      <c r="E248" s="211"/>
      <c r="F248" s="212"/>
      <c r="G248" s="184"/>
    </row>
    <row r="249" spans="2:7" x14ac:dyDescent="0.25">
      <c r="B249" s="184"/>
      <c r="C249" s="184"/>
      <c r="D249" s="184"/>
      <c r="E249" s="184"/>
      <c r="F249" s="184"/>
      <c r="G249" s="184"/>
    </row>
  </sheetData>
  <pageMargins left="0.7" right="0.7" top="0.75" bottom="0.75" header="0.3" footer="0.3"/>
  <pageSetup paperSize="9" scale="51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Total 12.01.2018.</vt:lpstr>
      <vt:lpstr>Ugovoreni OPKK</vt:lpstr>
      <vt:lpstr>Ugovoreni OPULJP</vt:lpstr>
      <vt:lpstr>Ugovoreni PRR</vt:lpstr>
      <vt:lpstr>Ugovoreni OPPiR</vt:lpstr>
      <vt:lpstr>Ugovoreni OPFEAD</vt:lpstr>
      <vt:lpstr>Ugovoreni ETS</vt:lpstr>
      <vt:lpstr>Ugovoreni p.-Nacionalni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Miličević</dc:creator>
  <cp:lastModifiedBy>Filip Miličević</cp:lastModifiedBy>
  <cp:lastPrinted>2017-11-03T12:50:02Z</cp:lastPrinted>
  <dcterms:created xsi:type="dcterms:W3CDTF">2017-01-30T13:52:37Z</dcterms:created>
  <dcterms:modified xsi:type="dcterms:W3CDTF">2018-01-12T13:11:23Z</dcterms:modified>
</cp:coreProperties>
</file>